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C:\Users\Mark\Downloads\"/>
    </mc:Choice>
  </mc:AlternateContent>
  <xr:revisionPtr revIDLastSave="0" documentId="13_ncr:1_{163B5C92-FB3E-40C0-B94C-7E64D51988B4}" xr6:coauthVersionLast="45" xr6:coauthVersionMax="45" xr10:uidLastSave="{00000000-0000-0000-0000-000000000000}"/>
  <bookViews>
    <workbookView xWindow="27735" yWindow="2730" windowWidth="14400" windowHeight="10755" activeTab="3" xr2:uid="{00000000-000D-0000-FFFF-FFFF00000000}"/>
  </bookViews>
  <sheets>
    <sheet name="Guest List" sheetId="1" r:id="rId1"/>
    <sheet name="Shopping List" sheetId="2" r:id="rId2"/>
    <sheet name="Places to Shop" sheetId="3" r:id="rId3"/>
    <sheet name="Summary" sheetId="4" r:id="rId4"/>
  </sheets>
  <definedNames>
    <definedName name="Tax">'Shopping List'!$H$8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4" l="1"/>
  <c r="B9" i="4" s="1"/>
  <c r="A23" i="2"/>
  <c r="A22" i="2"/>
  <c r="A21" i="2"/>
  <c r="A12" i="2"/>
  <c r="A11" i="2"/>
  <c r="A10" i="2"/>
  <c r="A9" i="2"/>
  <c r="A3" i="1"/>
  <c r="B5" i="4" s="1"/>
  <c r="B4" i="4"/>
  <c r="B2" i="4"/>
  <c r="G4" i="2"/>
  <c r="G3" i="2"/>
  <c r="G2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10" i="2"/>
  <c r="A20" i="2"/>
  <c r="A19" i="2"/>
  <c r="A18" i="2"/>
  <c r="A17" i="2"/>
  <c r="A16" i="2"/>
  <c r="A15" i="2"/>
  <c r="A14" i="2"/>
  <c r="A13" i="2"/>
  <c r="B2" i="2"/>
  <c r="A7" i="1"/>
  <c r="A6" i="1"/>
  <c r="A5" i="1"/>
  <c r="A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10" i="1"/>
  <c r="F6" i="1" l="1"/>
  <c r="B12" i="4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9" i="2"/>
  <c r="H9" i="2" s="1"/>
  <c r="I23" i="2" l="1"/>
  <c r="I9" i="2"/>
  <c r="I18" i="2" l="1"/>
  <c r="I15" i="2"/>
  <c r="I16" i="2"/>
  <c r="I22" i="2"/>
  <c r="I19" i="2"/>
  <c r="I20" i="2"/>
  <c r="I10" i="2"/>
  <c r="I17" i="2"/>
  <c r="I13" i="2"/>
  <c r="I14" i="2"/>
  <c r="I11" i="2"/>
  <c r="I12" i="2"/>
  <c r="I21" i="2"/>
  <c r="G5" i="2" l="1"/>
</calcChain>
</file>

<file path=xl/sharedStrings.xml><?xml version="1.0" encoding="utf-8"?>
<sst xmlns="http://schemas.openxmlformats.org/spreadsheetml/2006/main" count="619" uniqueCount="343">
  <si>
    <t>Title</t>
  </si>
  <si>
    <t>First Name</t>
  </si>
  <si>
    <t>Last Name</t>
  </si>
  <si>
    <t>Street</t>
  </si>
  <si>
    <t>City</t>
  </si>
  <si>
    <t>State</t>
  </si>
  <si>
    <t>Zip</t>
  </si>
  <si>
    <t>Phone</t>
  </si>
  <si>
    <t>NumAttending</t>
  </si>
  <si>
    <t>Mr.</t>
  </si>
  <si>
    <t>Jacobs</t>
  </si>
  <si>
    <t>417 9th St.</t>
  </si>
  <si>
    <t>Rocklin</t>
  </si>
  <si>
    <t>CA</t>
  </si>
  <si>
    <t>916-598-6952</t>
  </si>
  <si>
    <t>Coon</t>
  </si>
  <si>
    <t>Newsom</t>
  </si>
  <si>
    <t>Ms.</t>
  </si>
  <si>
    <t>Bonnet</t>
  </si>
  <si>
    <t>Shane</t>
  </si>
  <si>
    <t>Mrs.</t>
  </si>
  <si>
    <t>Green</t>
  </si>
  <si>
    <t>Roseville</t>
  </si>
  <si>
    <t>Canoli</t>
  </si>
  <si>
    <t>Miss</t>
  </si>
  <si>
    <t>Smith</t>
  </si>
  <si>
    <t>Jorgenson</t>
  </si>
  <si>
    <t>Whitenhouse</t>
  </si>
  <si>
    <t>Mrs</t>
  </si>
  <si>
    <t>Sacramento</t>
  </si>
  <si>
    <t>Ms</t>
  </si>
  <si>
    <t>Emily</t>
  </si>
  <si>
    <t>Barbra</t>
  </si>
  <si>
    <t>Walter</t>
  </si>
  <si>
    <t>Jerry</t>
  </si>
  <si>
    <t>Christopher</t>
  </si>
  <si>
    <t>Keith</t>
  </si>
  <si>
    <t>Byung</t>
  </si>
  <si>
    <t>Miss.</t>
  </si>
  <si>
    <t>Sharon</t>
  </si>
  <si>
    <t>Williams</t>
  </si>
  <si>
    <t>San Diego</t>
  </si>
  <si>
    <t>(619)279-9486</t>
  </si>
  <si>
    <t>David</t>
  </si>
  <si>
    <t>Pell</t>
  </si>
  <si>
    <t>890 1st Ave.</t>
  </si>
  <si>
    <t>(619)560-2356</t>
  </si>
  <si>
    <t>Karen</t>
  </si>
  <si>
    <t>Jones</t>
  </si>
  <si>
    <t>Auburn</t>
  </si>
  <si>
    <t>(530)823-4983</t>
  </si>
  <si>
    <t>Larry</t>
  </si>
  <si>
    <t>Brenda</t>
  </si>
  <si>
    <t>Lee</t>
  </si>
  <si>
    <t>Weimar</t>
  </si>
  <si>
    <t>(530)637-9901</t>
  </si>
  <si>
    <t>Matt</t>
  </si>
  <si>
    <t>Nagato</t>
  </si>
  <si>
    <t>Dark City</t>
  </si>
  <si>
    <t>458-6288</t>
  </si>
  <si>
    <t>Techi</t>
  </si>
  <si>
    <t>Nagasaki</t>
  </si>
  <si>
    <t>Watershed</t>
  </si>
  <si>
    <t>626-8324</t>
  </si>
  <si>
    <t>Marie</t>
  </si>
  <si>
    <t>Lonsdale</t>
  </si>
  <si>
    <t>La Beach</t>
  </si>
  <si>
    <t>364-6274</t>
  </si>
  <si>
    <t>Juan</t>
  </si>
  <si>
    <t>Negreedy</t>
  </si>
  <si>
    <t>458-5826</t>
  </si>
  <si>
    <t>Kim</t>
  </si>
  <si>
    <t>Chama</t>
  </si>
  <si>
    <t>626-5461</t>
  </si>
  <si>
    <t>Mr</t>
  </si>
  <si>
    <t>Charles</t>
  </si>
  <si>
    <t>Rack</t>
  </si>
  <si>
    <t>906-452-5581</t>
  </si>
  <si>
    <t>Larrina</t>
  </si>
  <si>
    <t>Castle</t>
  </si>
  <si>
    <t>Dewy</t>
  </si>
  <si>
    <t>554-967-4518</t>
  </si>
  <si>
    <t>Katherine</t>
  </si>
  <si>
    <t>Willows</t>
  </si>
  <si>
    <t>Bark</t>
  </si>
  <si>
    <t>613-555-4321</t>
  </si>
  <si>
    <t>James</t>
  </si>
  <si>
    <t>Bond</t>
  </si>
  <si>
    <t>Steams</t>
  </si>
  <si>
    <t>541-948-4849</t>
  </si>
  <si>
    <t>William</t>
  </si>
  <si>
    <t>Scott</t>
  </si>
  <si>
    <t>Nowhere</t>
  </si>
  <si>
    <t>987-654-3210</t>
  </si>
  <si>
    <t>Bethany</t>
  </si>
  <si>
    <t>Johnson</t>
  </si>
  <si>
    <t>916-789-5285</t>
  </si>
  <si>
    <t>Gerald</t>
  </si>
  <si>
    <t>Nosmiles</t>
  </si>
  <si>
    <t>Loomis</t>
  </si>
  <si>
    <t>916-883-2546</t>
  </si>
  <si>
    <t>Grande</t>
  </si>
  <si>
    <t>Newcastle</t>
  </si>
  <si>
    <t>916-741-8526</t>
  </si>
  <si>
    <t>Louisa</t>
  </si>
  <si>
    <t>Hairless</t>
  </si>
  <si>
    <t>2068 Bald Hill</t>
  </si>
  <si>
    <t>530-888-0805</t>
  </si>
  <si>
    <t>Harold</t>
  </si>
  <si>
    <t>Muchley</t>
  </si>
  <si>
    <t>87543 Harry's Road</t>
  </si>
  <si>
    <t>530-885-6523</t>
  </si>
  <si>
    <t>Mr./Mrs</t>
  </si>
  <si>
    <t>Michael</t>
  </si>
  <si>
    <t>Holland</t>
  </si>
  <si>
    <t>9225 Larchmont Dr</t>
  </si>
  <si>
    <t>Saramento</t>
  </si>
  <si>
    <t>(916)348-9982</t>
  </si>
  <si>
    <t>Mr/Mrs</t>
  </si>
  <si>
    <t>Adam</t>
  </si>
  <si>
    <t>Sanchaz</t>
  </si>
  <si>
    <t>8852 Smith Lane</t>
  </si>
  <si>
    <t>Santa Rosa</t>
  </si>
  <si>
    <t>(707)521-3478</t>
  </si>
  <si>
    <t>Claire</t>
  </si>
  <si>
    <t>Watkins</t>
  </si>
  <si>
    <t>446 Chester Ave</t>
  </si>
  <si>
    <t>San Jose</t>
  </si>
  <si>
    <t>(415)441-8639</t>
  </si>
  <si>
    <t>Jackson</t>
  </si>
  <si>
    <t>Thatcher</t>
  </si>
  <si>
    <t>2275 Oak Tree Lane</t>
  </si>
  <si>
    <t>(916)315-8690</t>
  </si>
  <si>
    <t>Cater</t>
  </si>
  <si>
    <t>852 Park Place</t>
  </si>
  <si>
    <t>(916)789-4470</t>
  </si>
  <si>
    <t>Jim</t>
  </si>
  <si>
    <t>Roger</t>
  </si>
  <si>
    <t>14 Body Dr</t>
  </si>
  <si>
    <t>555-1324</t>
  </si>
  <si>
    <t>Tom</t>
  </si>
  <si>
    <t>Slocum</t>
  </si>
  <si>
    <t>543 Lily Av</t>
  </si>
  <si>
    <t>555-2453</t>
  </si>
  <si>
    <t>Chuck</t>
  </si>
  <si>
    <t>Melon</t>
  </si>
  <si>
    <t>387 Day St</t>
  </si>
  <si>
    <t>555-2606</t>
  </si>
  <si>
    <t>Steve</t>
  </si>
  <si>
    <t>Ace</t>
  </si>
  <si>
    <t>9083 Rock Rd</t>
  </si>
  <si>
    <t>555-2690</t>
  </si>
  <si>
    <t>Bill</t>
  </si>
  <si>
    <t>Perry</t>
  </si>
  <si>
    <t>883 Forest Ln</t>
  </si>
  <si>
    <t>555-9902</t>
  </si>
  <si>
    <t>Robert</t>
  </si>
  <si>
    <t>5366 Onyx Drive</t>
  </si>
  <si>
    <t>(916)521-6654</t>
  </si>
  <si>
    <t>Debbie</t>
  </si>
  <si>
    <t>(916)632-5152</t>
  </si>
  <si>
    <t>Linzy</t>
  </si>
  <si>
    <t>2323 Windfall Drive</t>
  </si>
  <si>
    <t>(916)632-0127</t>
  </si>
  <si>
    <t>Josh</t>
  </si>
  <si>
    <t>Newman</t>
  </si>
  <si>
    <t>4477 Emerald Road</t>
  </si>
  <si>
    <t>(916)624-5656</t>
  </si>
  <si>
    <t>Cindy</t>
  </si>
  <si>
    <t>Nicks</t>
  </si>
  <si>
    <t>2897 Tyler Street</t>
  </si>
  <si>
    <t>Lincoln</t>
  </si>
  <si>
    <t>(916)521-4646</t>
  </si>
  <si>
    <t>Wilson</t>
  </si>
  <si>
    <t>1925 Park Ln.</t>
  </si>
  <si>
    <t>Colfax</t>
  </si>
  <si>
    <t>530-346-8953</t>
  </si>
  <si>
    <t>Nettle</t>
  </si>
  <si>
    <t>45 High St.</t>
  </si>
  <si>
    <t>530-889-7632</t>
  </si>
  <si>
    <t>Frost</t>
  </si>
  <si>
    <t>25572 Sierra Way</t>
  </si>
  <si>
    <t>530-637-8521</t>
  </si>
  <si>
    <t>O'Neil</t>
  </si>
  <si>
    <t>6312 Westridge Ave.</t>
  </si>
  <si>
    <t>Alta</t>
  </si>
  <si>
    <t>530-346-9975</t>
  </si>
  <si>
    <t>Hawkins</t>
  </si>
  <si>
    <t>7438 Atlantic Dr.</t>
  </si>
  <si>
    <t>530-878-7369</t>
  </si>
  <si>
    <t>sets</t>
  </si>
  <si>
    <t>each</t>
  </si>
  <si>
    <t>Salad Plates</t>
  </si>
  <si>
    <t>Dessert Plates</t>
  </si>
  <si>
    <t>pounds</t>
  </si>
  <si>
    <t>Glasses</t>
  </si>
  <si>
    <t>Napkins</t>
  </si>
  <si>
    <t>Table Cloths</t>
  </si>
  <si>
    <t>Soft Drinks and Water</t>
  </si>
  <si>
    <t>Each</t>
  </si>
  <si>
    <t>CostperUnit</t>
  </si>
  <si>
    <t>Units</t>
  </si>
  <si>
    <t>Quantity</t>
  </si>
  <si>
    <t>666-7878</t>
  </si>
  <si>
    <t>95612</t>
  </si>
  <si>
    <t>Folsom</t>
  </si>
  <si>
    <t>Costco - Folsom</t>
  </si>
  <si>
    <t>676-8765</t>
  </si>
  <si>
    <t>95643</t>
  </si>
  <si>
    <t>765-0987</t>
  </si>
  <si>
    <t>555-8989</t>
  </si>
  <si>
    <t>99509</t>
  </si>
  <si>
    <t xml:space="preserve">Citrus Heights </t>
  </si>
  <si>
    <t>888-8888</t>
  </si>
  <si>
    <t>BevMO</t>
  </si>
  <si>
    <t>786-8998</t>
  </si>
  <si>
    <t>677-7654</t>
  </si>
  <si>
    <t>Citrus Heights</t>
  </si>
  <si>
    <t>CreativeBallons</t>
  </si>
  <si>
    <t>878-9089</t>
  </si>
  <si>
    <t>95605</t>
  </si>
  <si>
    <t>Carmichael</t>
  </si>
  <si>
    <t>600 Arden Way</t>
  </si>
  <si>
    <t>555-6666</t>
  </si>
  <si>
    <t>700 Leidersdorf</t>
  </si>
  <si>
    <t>777-7777</t>
  </si>
  <si>
    <t>652 Sutter Street</t>
  </si>
  <si>
    <t>Cell Phone</t>
  </si>
  <si>
    <t>ContactLN</t>
  </si>
  <si>
    <t>ContactFN</t>
  </si>
  <si>
    <t>CompanyName</t>
  </si>
  <si>
    <t>Total Wines</t>
  </si>
  <si>
    <t>Sharons Bakery</t>
  </si>
  <si>
    <t>The Entertainers</t>
  </si>
  <si>
    <t>The Party Store</t>
  </si>
  <si>
    <t>Party Rentals</t>
  </si>
  <si>
    <t xml:space="preserve">Super Supermarket </t>
  </si>
  <si>
    <t>1345 Sierra  Blvd.</t>
  </si>
  <si>
    <t>455 Douglas Bld.</t>
  </si>
  <si>
    <t>333 Galilee Drive</t>
  </si>
  <si>
    <t>1600 Broadway</t>
  </si>
  <si>
    <t>454 Vernon Street</t>
  </si>
  <si>
    <t>Appetizers</t>
  </si>
  <si>
    <t>Music</t>
  </si>
  <si>
    <t>Dinner Plates</t>
  </si>
  <si>
    <t>Dinner Silverware</t>
  </si>
  <si>
    <t>Dessert Forks, Cofee spoons</t>
  </si>
  <si>
    <t>Cost</t>
  </si>
  <si>
    <t>number of different items</t>
  </si>
  <si>
    <t xml:space="preserve">cost per invitation </t>
  </si>
  <si>
    <t xml:space="preserve">postage cost </t>
  </si>
  <si>
    <t>Invitations</t>
  </si>
  <si>
    <t xml:space="preserve">each </t>
  </si>
  <si>
    <t>Cake</t>
  </si>
  <si>
    <t>Engravers</t>
  </si>
  <si>
    <t>Flower Power Florist</t>
  </si>
  <si>
    <t>95613</t>
  </si>
  <si>
    <t>345 Stanford Ranch Road</t>
  </si>
  <si>
    <t>2000 Price Dr.</t>
  </si>
  <si>
    <t>3456 Tulip Drive</t>
  </si>
  <si>
    <t>666-7911</t>
  </si>
  <si>
    <t>Flower Arangements</t>
  </si>
  <si>
    <t>Cash Available for Event</t>
  </si>
  <si>
    <t>Amount to Borrow</t>
  </si>
  <si>
    <t>APR</t>
  </si>
  <si>
    <t># Months to Pay</t>
  </si>
  <si>
    <t>Tax</t>
  </si>
  <si>
    <t>Total Cost</t>
  </si>
  <si>
    <t>case</t>
  </si>
  <si>
    <t>Do We Need to Borrow?</t>
  </si>
  <si>
    <t># of Invitations</t>
  </si>
  <si>
    <t># of Guests</t>
  </si>
  <si>
    <t>Average item cost</t>
  </si>
  <si>
    <t>Highest Item Cost</t>
  </si>
  <si>
    <t>Lowest Item Cost</t>
  </si>
  <si>
    <t>Source</t>
  </si>
  <si>
    <t>Item Description</t>
  </si>
  <si>
    <t>87441 Palace Square</t>
  </si>
  <si>
    <t>2068 Harry Hill</t>
  </si>
  <si>
    <t>87543 Baldys Road</t>
  </si>
  <si>
    <t>9225 Marchmont Dr</t>
  </si>
  <si>
    <t>8852 Jones Lane</t>
  </si>
  <si>
    <t>446 Chest Ave</t>
  </si>
  <si>
    <t>2275 Oak Park Lane</t>
  </si>
  <si>
    <t>852 Paly Place</t>
  </si>
  <si>
    <t>14 Header Dr</t>
  </si>
  <si>
    <t>543 Tulip Ave</t>
  </si>
  <si>
    <t>387 Daly St</t>
  </si>
  <si>
    <t>9083 Rocky Rd</t>
  </si>
  <si>
    <t>883 Forest Drive</t>
  </si>
  <si>
    <t>2323 Windyl Drive</t>
  </si>
  <si>
    <t>4477 Jade Road</t>
  </si>
  <si>
    <t>1453 Frosty St.</t>
  </si>
  <si>
    <t>5678 Oak Ave.</t>
  </si>
  <si>
    <t>7823 Seacrest</t>
  </si>
  <si>
    <t>23 Shadow Ln</t>
  </si>
  <si>
    <t>410 Lemoen Dr</t>
  </si>
  <si>
    <t>725 Wave st.</t>
  </si>
  <si>
    <t>858 Steal Way</t>
  </si>
  <si>
    <t>443 Harty Ave.</t>
  </si>
  <si>
    <t>564 Newby Street</t>
  </si>
  <si>
    <t>48265 Long St</t>
  </si>
  <si>
    <t>852 Spree St</t>
  </si>
  <si>
    <t>1007 Pagent St</t>
  </si>
  <si>
    <t>8584 Sure Ln</t>
  </si>
  <si>
    <t>5687 Art Way</t>
  </si>
  <si>
    <t>4412 Meanie Street</t>
  </si>
  <si>
    <t>87441 Palada Circle</t>
  </si>
  <si>
    <t>look up table</t>
  </si>
  <si>
    <t>1st column</t>
  </si>
  <si>
    <t>2nd column</t>
  </si>
  <si>
    <t>3rd column</t>
  </si>
  <si>
    <t>Cravens</t>
  </si>
  <si>
    <t>95614</t>
  </si>
  <si>
    <t>95644</t>
  </si>
  <si>
    <t>The Flower Shop</t>
  </si>
  <si>
    <t>456 Bishop Street</t>
  </si>
  <si>
    <t>John's Dishes</t>
  </si>
  <si>
    <t>9857 First Street</t>
  </si>
  <si>
    <t>Sue</t>
  </si>
  <si>
    <t>Bob</t>
  </si>
  <si>
    <t>Manuel</t>
  </si>
  <si>
    <t>Enriquez</t>
  </si>
  <si>
    <t>Adzich</t>
  </si>
  <si>
    <t>Marshal</t>
  </si>
  <si>
    <t>667-7879</t>
  </si>
  <si>
    <t>666-7122</t>
  </si>
  <si>
    <t>786-8449</t>
  </si>
  <si>
    <t>12Marh Lane</t>
  </si>
  <si>
    <t>Total Cost with Tax</t>
  </si>
  <si>
    <t>Glass Coffee Cups and Saucers</t>
  </si>
  <si>
    <t>Monthly Payment Amount</t>
  </si>
  <si>
    <t>Guest List</t>
  </si>
  <si>
    <t>Shopping List</t>
  </si>
  <si>
    <t>Total number of guests attending</t>
  </si>
  <si>
    <t>Count of invitations sent</t>
  </si>
  <si>
    <t>Total cost for purchasing and mailing invitations</t>
  </si>
  <si>
    <t>As of</t>
  </si>
  <si>
    <t xml:space="preserve">Party Financing </t>
  </si>
  <si>
    <t>Count of missing responses</t>
  </si>
  <si>
    <t>Largest group attending</t>
  </si>
  <si>
    <t>Name Tag</t>
  </si>
  <si>
    <t>Average number of guests in each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</si>
</sst>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164" formatCode="&quot;$&quot;#,##0.00;\(&quot;$&quot;#,##0.00\)"/>
    <numFmt numFmtId="165" formatCode="&quot;$&quot;#,##0;\(&quot;$&quot;#,##0\)"/>
    <numFmt numFmtId="166" formatCode="0.0%"/>
  </numFmts>
  <fonts count="10" x14ac:knownFonts="1">
    <font>
      <sz val="10"/>
      <name val="MS Sans Serif"/>
    </font>
    <font>
      <b/>
      <sz val="18"/>
      <color theme="3"/>
      <name val="Century Gothic"/>
      <family val="2"/>
      <scheme val="major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Microsoft Yi Baiti"/>
      <family val="4"/>
    </font>
    <font>
      <sz val="12"/>
      <name val="Century Gothic"/>
      <family val="2"/>
      <scheme val="minor"/>
    </font>
    <font>
      <sz val="10"/>
      <name val="Century Gothic"/>
      <family val="2"/>
      <scheme val="minor"/>
    </font>
    <font>
      <sz val="10"/>
      <color rgb="FF000000"/>
      <name val="Century Gothic"/>
      <family val="2"/>
      <scheme val="minor"/>
    </font>
    <font>
      <sz val="11"/>
      <color indexed="8"/>
      <name val="Century Gothic"/>
      <family val="2"/>
      <scheme val="minor"/>
    </font>
    <font>
      <sz val="10"/>
      <name val="MS Sans Serif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2" fillId="0" borderId="0"/>
    <xf numFmtId="0" fontId="9" fillId="0" borderId="0"/>
    <xf numFmtId="0" fontId="2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9" fillId="0" borderId="0" xfId="2"/>
    <xf numFmtId="0" fontId="4" fillId="0" borderId="0" xfId="2" applyFont="1"/>
    <xf numFmtId="0" fontId="1" fillId="0" borderId="0" xfId="7"/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2" quotePrefix="1" applyNumberFormat="1" applyFont="1"/>
    <xf numFmtId="0" fontId="6" fillId="0" borderId="0" xfId="3" applyFont="1"/>
    <xf numFmtId="0" fontId="8" fillId="2" borderId="2" xfId="4" applyFont="1" applyFill="1" applyBorder="1" applyAlignment="1">
      <alignment horizontal="center"/>
    </xf>
    <xf numFmtId="0" fontId="8" fillId="0" borderId="1" xfId="4" applyFont="1" applyFill="1" applyBorder="1" applyAlignment="1">
      <alignment wrapText="1"/>
    </xf>
    <xf numFmtId="0" fontId="8" fillId="0" borderId="1" xfId="4" applyFont="1" applyFill="1" applyBorder="1" applyAlignment="1">
      <alignment horizontal="right" wrapText="1"/>
    </xf>
    <xf numFmtId="164" fontId="8" fillId="0" borderId="1" xfId="4" applyNumberFormat="1" applyFont="1" applyFill="1" applyBorder="1" applyAlignment="1">
      <alignment horizontal="right" wrapText="1"/>
    </xf>
    <xf numFmtId="0" fontId="8" fillId="2" borderId="2" xfId="5" applyFont="1" applyFill="1" applyBorder="1" applyAlignment="1">
      <alignment horizontal="center"/>
    </xf>
    <xf numFmtId="0" fontId="8" fillId="0" borderId="1" xfId="5" applyFont="1" applyFill="1" applyBorder="1" applyAlignment="1">
      <alignment wrapText="1"/>
    </xf>
    <xf numFmtId="0" fontId="7" fillId="0" borderId="0" xfId="2" applyFont="1" applyAlignment="1">
      <alignment horizontal="right"/>
    </xf>
    <xf numFmtId="0" fontId="6" fillId="0" borderId="0" xfId="2" applyFont="1" applyAlignment="1">
      <alignment horizontal="right"/>
    </xf>
    <xf numFmtId="0" fontId="8" fillId="2" borderId="4" xfId="4" applyFont="1" applyFill="1" applyBorder="1" applyAlignment="1">
      <alignment horizontal="center"/>
    </xf>
    <xf numFmtId="0" fontId="6" fillId="0" borderId="0" xfId="2" applyNumberFormat="1" applyFont="1"/>
    <xf numFmtId="0" fontId="5" fillId="0" borderId="0" xfId="2" applyFont="1" applyAlignment="1">
      <alignment horizontal="right"/>
    </xf>
    <xf numFmtId="0" fontId="8" fillId="0" borderId="1" xfId="5" applyNumberFormat="1" applyFont="1" applyFill="1" applyBorder="1" applyAlignment="1">
      <alignment wrapText="1"/>
    </xf>
    <xf numFmtId="8" fontId="6" fillId="0" borderId="0" xfId="2" applyNumberFormat="1" applyFont="1" applyBorder="1"/>
    <xf numFmtId="0" fontId="5" fillId="0" borderId="0" xfId="2" applyFont="1" applyBorder="1"/>
    <xf numFmtId="166" fontId="5" fillId="0" borderId="0" xfId="2" applyNumberFormat="1" applyFont="1" applyBorder="1"/>
    <xf numFmtId="8" fontId="5" fillId="0" borderId="0" xfId="2" applyNumberFormat="1" applyFont="1" applyBorder="1"/>
    <xf numFmtId="0" fontId="8" fillId="0" borderId="6" xfId="4" applyFont="1" applyFill="1" applyBorder="1" applyAlignment="1">
      <alignment wrapText="1"/>
    </xf>
    <xf numFmtId="0" fontId="8" fillId="0" borderId="6" xfId="4" applyFont="1" applyFill="1" applyBorder="1" applyAlignment="1">
      <alignment horizontal="right" wrapText="1"/>
    </xf>
    <xf numFmtId="164" fontId="8" fillId="0" borderId="6" xfId="4" applyNumberFormat="1" applyFont="1" applyFill="1" applyBorder="1" applyAlignment="1">
      <alignment horizontal="right" wrapText="1"/>
    </xf>
    <xf numFmtId="165" fontId="8" fillId="0" borderId="7" xfId="4" applyNumberFormat="1" applyFont="1" applyFill="1" applyBorder="1" applyAlignment="1">
      <alignment horizontal="right" wrapText="1"/>
    </xf>
    <xf numFmtId="0" fontId="8" fillId="2" borderId="3" xfId="4" applyFont="1" applyFill="1" applyBorder="1" applyAlignment="1">
      <alignment horizontal="center"/>
    </xf>
    <xf numFmtId="0" fontId="8" fillId="3" borderId="3" xfId="4" applyFont="1" applyFill="1" applyBorder="1" applyAlignment="1">
      <alignment horizontal="center"/>
    </xf>
    <xf numFmtId="9" fontId="8" fillId="3" borderId="3" xfId="6" applyFont="1" applyFill="1" applyBorder="1" applyAlignment="1">
      <alignment horizontal="center"/>
    </xf>
    <xf numFmtId="0" fontId="7" fillId="0" borderId="0" xfId="2" applyFont="1" applyAlignment="1">
      <alignment horizontal="right" wrapText="1"/>
    </xf>
    <xf numFmtId="0" fontId="7" fillId="0" borderId="9" xfId="2" applyFont="1" applyBorder="1" applyAlignment="1">
      <alignment horizontal="right"/>
    </xf>
    <xf numFmtId="8" fontId="6" fillId="0" borderId="0" xfId="2" applyNumberFormat="1" applyFont="1" applyBorder="1" applyAlignment="1">
      <alignment horizontal="right"/>
    </xf>
    <xf numFmtId="0" fontId="6" fillId="4" borderId="3" xfId="2" quotePrefix="1" applyNumberFormat="1" applyFont="1" applyFill="1" applyBorder="1"/>
    <xf numFmtId="0" fontId="6" fillId="4" borderId="3" xfId="2" applyFont="1" applyFill="1" applyBorder="1"/>
    <xf numFmtId="2" fontId="6" fillId="4" borderId="3" xfId="2" applyNumberFormat="1" applyFont="1" applyFill="1" applyBorder="1"/>
    <xf numFmtId="0" fontId="6" fillId="4" borderId="3" xfId="3" applyFont="1" applyFill="1" applyBorder="1"/>
    <xf numFmtId="165" fontId="6" fillId="4" borderId="3" xfId="3" applyNumberFormat="1" applyFont="1" applyFill="1" applyBorder="1"/>
    <xf numFmtId="7" fontId="6" fillId="4" borderId="3" xfId="3" applyNumberFormat="1" applyFont="1" applyFill="1" applyBorder="1"/>
    <xf numFmtId="7" fontId="6" fillId="4" borderId="5" xfId="3" applyNumberFormat="1" applyFont="1" applyFill="1" applyBorder="1"/>
    <xf numFmtId="0" fontId="6" fillId="4" borderId="5" xfId="3" applyFont="1" applyFill="1" applyBorder="1"/>
    <xf numFmtId="14" fontId="5" fillId="4" borderId="3" xfId="2" applyNumberFormat="1" applyFont="1" applyFill="1" applyBorder="1"/>
    <xf numFmtId="0" fontId="5" fillId="4" borderId="3" xfId="2" applyFont="1" applyFill="1" applyBorder="1"/>
    <xf numFmtId="0" fontId="5" fillId="4" borderId="3" xfId="2" applyFont="1" applyFill="1" applyBorder="1" applyAlignment="1">
      <alignment horizontal="center"/>
    </xf>
    <xf numFmtId="7" fontId="5" fillId="4" borderId="3" xfId="2" applyNumberFormat="1" applyFont="1" applyFill="1" applyBorder="1"/>
    <xf numFmtId="8" fontId="5" fillId="4" borderId="3" xfId="2" applyNumberFormat="1" applyFont="1" applyFill="1" applyBorder="1"/>
    <xf numFmtId="8" fontId="6" fillId="0" borderId="8" xfId="2" applyNumberFormat="1" applyFont="1" applyBorder="1" applyAlignment="1"/>
    <xf numFmtId="8" fontId="6" fillId="0" borderId="0" xfId="2" applyNumberFormat="1" applyFont="1" applyBorder="1" applyAlignment="1"/>
    <xf numFmtId="0" fontId="7" fillId="0" borderId="10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0" xfId="2" applyFont="1" applyAlignment="1">
      <alignment horizontal="right" wrapText="1"/>
    </xf>
    <xf numFmtId="0" fontId="6" fillId="0" borderId="10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6" fillId="0" borderId="10" xfId="3" applyFont="1" applyBorder="1" applyAlignment="1">
      <alignment horizontal="left"/>
    </xf>
    <xf numFmtId="0" fontId="6" fillId="0" borderId="0" xfId="3" applyFont="1" applyAlignment="1">
      <alignment horizontal="left"/>
    </xf>
  </cellXfs>
  <cellStyles count="8">
    <cellStyle name="Normal" xfId="0" builtinId="0"/>
    <cellStyle name="Normal 2" xfId="1" xr:uid="{00000000-0005-0000-0000-000001000000}"/>
    <cellStyle name="Normal 2#A09wMfuOz0/UbZb5HxBu4+ytO8OsWAmqd3FoRP/uF4I=" xfId="3" xr:uid="{00000000-0005-0000-0000-000007000000}"/>
    <cellStyle name="Normal#pfnQYTawpRccaBhEJ8Piottx1E2YjwEbDKWESrakcuM=" xfId="2" xr:uid="{00000000-0005-0000-0000-000006000000}"/>
    <cellStyle name="Normal_Sheet1#9ZYdznys0a4q+RrNB7h4+tiPzrTqrOvP/Knq0MPGbUWFFXj++xuv+A==" xfId="4" xr:uid="{00000000-0005-0000-0000-000008000000}"/>
    <cellStyle name="Normal_Sheet2#9ZYdznys0a4GE40QyjyHNx1FcpjAJ4VnEj9rdXRv906MoAU0Bz8uAw==" xfId="5" xr:uid="{00000000-0005-0000-0000-000009000000}"/>
    <cellStyle name="Percent#AXI/IQ2h0ik0Xwd+/aeEhhqxYgaQfoeVn9z3IyryuSM=" xfId="6" xr:uid="{00000000-0005-0000-0000-00000A000000}"/>
    <cellStyle name="Title#qO795TmJSPH7nr+mipNz/Q4y40GDn6bbiaIlWnXhrD8=" xfId="7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zoomScaleNormal="100" workbookViewId="0">
      <selection activeCell="A4" sqref="A4"/>
    </sheetView>
  </sheetViews>
  <sheetFormatPr defaultColWidth="8.85546875" defaultRowHeight="13.5" x14ac:dyDescent="0.25"/>
  <cols>
    <col min="1" max="1" width="13" style="5" customWidth="1"/>
    <col min="2" max="2" width="12.5703125" style="5" customWidth="1"/>
    <col min="3" max="3" width="11.7109375" style="5" bestFit="1" customWidth="1"/>
    <col min="4" max="4" width="21.7109375" style="5" customWidth="1"/>
    <col min="5" max="5" width="23.28515625" style="5" bestFit="1" customWidth="1"/>
    <col min="6" max="6" width="11.28515625" style="5" customWidth="1"/>
    <col min="7" max="7" width="8.140625" style="5" customWidth="1"/>
    <col min="8" max="8" width="7.28515625" style="5" customWidth="1"/>
    <col min="9" max="9" width="13" style="5" customWidth="1"/>
    <col min="10" max="10" width="13.85546875" style="6" customWidth="1"/>
    <col min="11" max="16384" width="8.85546875" style="5"/>
  </cols>
  <sheetData>
    <row r="1" spans="1:10" ht="22.5" x14ac:dyDescent="0.3">
      <c r="A1" s="3" t="s">
        <v>332</v>
      </c>
      <c r="F1" s="17"/>
      <c r="G1" s="1"/>
    </row>
    <row r="3" spans="1:10" x14ac:dyDescent="0.25">
      <c r="A3" s="37">
        <f>SUM(J10:J67)</f>
        <v>79</v>
      </c>
      <c r="B3" s="54" t="s">
        <v>334</v>
      </c>
      <c r="C3" s="55"/>
      <c r="D3" s="55"/>
      <c r="E3" s="16" t="s">
        <v>249</v>
      </c>
      <c r="F3" s="22">
        <v>0.97</v>
      </c>
    </row>
    <row r="4" spans="1:10" x14ac:dyDescent="0.25">
      <c r="A4" s="37">
        <f>COUNTA(E10:E67)</f>
        <v>58</v>
      </c>
      <c r="B4" s="51" t="s">
        <v>335</v>
      </c>
      <c r="C4" s="56"/>
      <c r="D4" s="56"/>
      <c r="E4" s="34" t="s">
        <v>250</v>
      </c>
      <c r="F4" s="22">
        <v>0.56000000000000005</v>
      </c>
    </row>
    <row r="5" spans="1:10" x14ac:dyDescent="0.25">
      <c r="A5" s="37">
        <f>COUNTBLANK(J10:J67)</f>
        <v>4</v>
      </c>
      <c r="B5" s="51" t="s">
        <v>339</v>
      </c>
      <c r="C5" s="56"/>
      <c r="D5" s="56"/>
      <c r="E5" s="53" t="s">
        <v>336</v>
      </c>
      <c r="F5" s="49"/>
      <c r="I5" s="16"/>
      <c r="J5" s="22"/>
    </row>
    <row r="6" spans="1:10" x14ac:dyDescent="0.25">
      <c r="A6" s="37">
        <f>MAX(J10:J67)</f>
        <v>5</v>
      </c>
      <c r="B6" s="51" t="s">
        <v>340</v>
      </c>
      <c r="C6" s="56"/>
      <c r="D6" s="56"/>
      <c r="E6" s="53"/>
      <c r="F6" s="50">
        <f>A3*F3+A3*F4</f>
        <v>120.87</v>
      </c>
      <c r="J6" s="5"/>
    </row>
    <row r="7" spans="1:10" x14ac:dyDescent="0.25">
      <c r="A7" s="38">
        <f>AVERAGE(J10:J67)</f>
        <v>1.462962962962963</v>
      </c>
      <c r="B7" s="51" t="s">
        <v>342</v>
      </c>
      <c r="C7" s="52"/>
      <c r="D7" s="52"/>
      <c r="E7" s="33"/>
      <c r="F7" s="35"/>
      <c r="J7" s="5"/>
    </row>
    <row r="8" spans="1:10" x14ac:dyDescent="0.25">
      <c r="B8" s="7"/>
      <c r="J8" s="5"/>
    </row>
    <row r="9" spans="1:10" ht="16.5" x14ac:dyDescent="0.3">
      <c r="A9" s="10" t="s">
        <v>0</v>
      </c>
      <c r="B9" s="10" t="s">
        <v>1</v>
      </c>
      <c r="C9" s="10" t="s">
        <v>2</v>
      </c>
      <c r="D9" s="18" t="s">
        <v>341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</row>
    <row r="10" spans="1:10" x14ac:dyDescent="0.25">
      <c r="A10" s="8" t="s">
        <v>9</v>
      </c>
      <c r="B10" s="8" t="s">
        <v>168</v>
      </c>
      <c r="C10" s="8" t="s">
        <v>10</v>
      </c>
      <c r="D10" s="36" t="str">
        <f>UPPER(_xlfn.CONCAT(B10," ",C10))</f>
        <v>CINDY JACOBS</v>
      </c>
      <c r="E10" s="8" t="s">
        <v>11</v>
      </c>
      <c r="F10" s="8" t="s">
        <v>12</v>
      </c>
      <c r="G10" s="8" t="s">
        <v>13</v>
      </c>
      <c r="H10" s="8">
        <v>95602</v>
      </c>
      <c r="I10" s="8" t="s">
        <v>14</v>
      </c>
      <c r="J10" s="6">
        <v>2</v>
      </c>
    </row>
    <row r="11" spans="1:10" x14ac:dyDescent="0.25">
      <c r="A11" s="8" t="s">
        <v>28</v>
      </c>
      <c r="B11" s="8" t="s">
        <v>78</v>
      </c>
      <c r="C11" s="8" t="s">
        <v>101</v>
      </c>
      <c r="D11" s="36" t="str">
        <f t="shared" ref="D11:D67" si="0">UPPER(_xlfn.CONCAT(B11," ",C11))</f>
        <v>LARRINA GRANDE</v>
      </c>
      <c r="E11" s="8" t="s">
        <v>277</v>
      </c>
      <c r="F11" s="8" t="s">
        <v>102</v>
      </c>
      <c r="G11" s="8" t="s">
        <v>13</v>
      </c>
      <c r="H11" s="8">
        <v>95602</v>
      </c>
      <c r="I11" s="8" t="s">
        <v>103</v>
      </c>
      <c r="J11" s="6">
        <v>4</v>
      </c>
    </row>
    <row r="12" spans="1:10" x14ac:dyDescent="0.25">
      <c r="A12" s="8" t="s">
        <v>24</v>
      </c>
      <c r="B12" s="8" t="s">
        <v>82</v>
      </c>
      <c r="C12" s="8" t="s">
        <v>105</v>
      </c>
      <c r="D12" s="36" t="str">
        <f t="shared" si="0"/>
        <v>KATHERINE HAIRLESS</v>
      </c>
      <c r="E12" s="8" t="s">
        <v>278</v>
      </c>
      <c r="F12" s="8" t="s">
        <v>49</v>
      </c>
      <c r="G12" s="8" t="s">
        <v>13</v>
      </c>
      <c r="H12" s="8">
        <v>95602</v>
      </c>
      <c r="I12" s="8" t="s">
        <v>107</v>
      </c>
      <c r="J12" s="6">
        <v>1</v>
      </c>
    </row>
    <row r="13" spans="1:10" x14ac:dyDescent="0.25">
      <c r="A13" s="8" t="s">
        <v>74</v>
      </c>
      <c r="B13" s="8" t="s">
        <v>86</v>
      </c>
      <c r="C13" s="8" t="s">
        <v>109</v>
      </c>
      <c r="D13" s="36" t="str">
        <f t="shared" si="0"/>
        <v>JAMES MUCHLEY</v>
      </c>
      <c r="E13" s="8" t="s">
        <v>279</v>
      </c>
      <c r="F13" s="8" t="s">
        <v>49</v>
      </c>
      <c r="G13" s="8" t="s">
        <v>13</v>
      </c>
      <c r="H13" s="8">
        <v>95602</v>
      </c>
      <c r="I13" s="8" t="s">
        <v>111</v>
      </c>
      <c r="J13" s="6">
        <v>1</v>
      </c>
    </row>
    <row r="14" spans="1:10" x14ac:dyDescent="0.25">
      <c r="A14" s="8" t="s">
        <v>112</v>
      </c>
      <c r="B14" s="8" t="s">
        <v>90</v>
      </c>
      <c r="C14" s="8" t="s">
        <v>114</v>
      </c>
      <c r="D14" s="36" t="str">
        <f t="shared" si="0"/>
        <v>WILLIAM HOLLAND</v>
      </c>
      <c r="E14" s="8" t="s">
        <v>280</v>
      </c>
      <c r="F14" s="8" t="s">
        <v>116</v>
      </c>
      <c r="G14" s="8" t="s">
        <v>13</v>
      </c>
      <c r="H14" s="8">
        <v>95602</v>
      </c>
      <c r="I14" s="8" t="s">
        <v>117</v>
      </c>
      <c r="J14" s="6">
        <v>1</v>
      </c>
    </row>
    <row r="15" spans="1:10" x14ac:dyDescent="0.25">
      <c r="A15" s="8" t="s">
        <v>118</v>
      </c>
      <c r="B15" s="8" t="s">
        <v>94</v>
      </c>
      <c r="C15" s="8" t="s">
        <v>120</v>
      </c>
      <c r="D15" s="36" t="str">
        <f t="shared" si="0"/>
        <v>BETHANY SANCHAZ</v>
      </c>
      <c r="E15" s="8" t="s">
        <v>281</v>
      </c>
      <c r="F15" s="8" t="s">
        <v>122</v>
      </c>
      <c r="G15" s="8" t="s">
        <v>13</v>
      </c>
      <c r="H15" s="8">
        <v>95602</v>
      </c>
      <c r="I15" s="8" t="s">
        <v>123</v>
      </c>
      <c r="J15" s="6">
        <v>3</v>
      </c>
    </row>
    <row r="16" spans="1:10" x14ac:dyDescent="0.25">
      <c r="A16" s="8" t="s">
        <v>28</v>
      </c>
      <c r="B16" s="8" t="s">
        <v>97</v>
      </c>
      <c r="C16" s="8" t="s">
        <v>125</v>
      </c>
      <c r="D16" s="36" t="str">
        <f t="shared" si="0"/>
        <v>GERALD WATKINS</v>
      </c>
      <c r="E16" s="8" t="s">
        <v>282</v>
      </c>
      <c r="F16" s="8" t="s">
        <v>127</v>
      </c>
      <c r="G16" s="8" t="s">
        <v>13</v>
      </c>
      <c r="H16" s="8">
        <v>95602</v>
      </c>
      <c r="I16" s="8" t="s">
        <v>128</v>
      </c>
      <c r="J16" s="6">
        <v>2</v>
      </c>
    </row>
    <row r="17" spans="1:10" x14ac:dyDescent="0.25">
      <c r="A17" s="8" t="s">
        <v>74</v>
      </c>
      <c r="B17" s="8" t="s">
        <v>31</v>
      </c>
      <c r="C17" s="8" t="s">
        <v>130</v>
      </c>
      <c r="D17" s="36" t="str">
        <f t="shared" si="0"/>
        <v>EMILY THATCHER</v>
      </c>
      <c r="E17" s="8" t="s">
        <v>283</v>
      </c>
      <c r="F17" s="8" t="s">
        <v>12</v>
      </c>
      <c r="G17" s="8" t="s">
        <v>13</v>
      </c>
      <c r="H17" s="8">
        <v>95602</v>
      </c>
      <c r="I17" s="8" t="s">
        <v>132</v>
      </c>
      <c r="J17" s="6">
        <v>2</v>
      </c>
    </row>
    <row r="18" spans="1:10" x14ac:dyDescent="0.25">
      <c r="A18" s="8" t="s">
        <v>118</v>
      </c>
      <c r="B18" s="8" t="s">
        <v>104</v>
      </c>
      <c r="C18" s="8" t="s">
        <v>133</v>
      </c>
      <c r="D18" s="36" t="str">
        <f t="shared" si="0"/>
        <v>LOUISA CATER</v>
      </c>
      <c r="E18" s="8" t="s">
        <v>284</v>
      </c>
      <c r="F18" s="8" t="s">
        <v>22</v>
      </c>
      <c r="G18" s="8" t="s">
        <v>13</v>
      </c>
      <c r="H18" s="8">
        <v>95602</v>
      </c>
      <c r="I18" s="8" t="s">
        <v>135</v>
      </c>
      <c r="J18" s="6">
        <v>2</v>
      </c>
    </row>
    <row r="19" spans="1:10" x14ac:dyDescent="0.25">
      <c r="A19" s="8" t="s">
        <v>9</v>
      </c>
      <c r="B19" s="8" t="s">
        <v>108</v>
      </c>
      <c r="C19" s="8" t="s">
        <v>137</v>
      </c>
      <c r="D19" s="36" t="str">
        <f t="shared" si="0"/>
        <v>HAROLD ROGER</v>
      </c>
      <c r="E19" s="8" t="s">
        <v>285</v>
      </c>
      <c r="F19" s="8" t="s">
        <v>12</v>
      </c>
      <c r="G19" s="8" t="s">
        <v>13</v>
      </c>
      <c r="H19" s="8">
        <v>95602</v>
      </c>
      <c r="I19" s="8" t="s">
        <v>139</v>
      </c>
    </row>
    <row r="20" spans="1:10" x14ac:dyDescent="0.25">
      <c r="A20" s="8" t="s">
        <v>9</v>
      </c>
      <c r="B20" s="8" t="s">
        <v>113</v>
      </c>
      <c r="C20" s="8" t="s">
        <v>141</v>
      </c>
      <c r="D20" s="36" t="str">
        <f t="shared" si="0"/>
        <v>MICHAEL SLOCUM</v>
      </c>
      <c r="E20" s="8" t="s">
        <v>286</v>
      </c>
      <c r="F20" s="8" t="s">
        <v>12</v>
      </c>
      <c r="G20" s="8" t="s">
        <v>13</v>
      </c>
      <c r="H20" s="8">
        <v>95602</v>
      </c>
      <c r="I20" s="8" t="s">
        <v>143</v>
      </c>
      <c r="J20" s="6">
        <v>0</v>
      </c>
    </row>
    <row r="21" spans="1:10" x14ac:dyDescent="0.25">
      <c r="A21" s="8" t="s">
        <v>9</v>
      </c>
      <c r="B21" s="8" t="s">
        <v>119</v>
      </c>
      <c r="C21" s="8" t="s">
        <v>145</v>
      </c>
      <c r="D21" s="36" t="str">
        <f t="shared" si="0"/>
        <v>ADAM MELON</v>
      </c>
      <c r="E21" s="8" t="s">
        <v>287</v>
      </c>
      <c r="F21" s="8" t="s">
        <v>12</v>
      </c>
      <c r="G21" s="8" t="s">
        <v>13</v>
      </c>
      <c r="H21" s="8">
        <v>95602</v>
      </c>
      <c r="I21" s="8" t="s">
        <v>147</v>
      </c>
      <c r="J21" s="6">
        <v>0</v>
      </c>
    </row>
    <row r="22" spans="1:10" x14ac:dyDescent="0.25">
      <c r="A22" s="8" t="s">
        <v>9</v>
      </c>
      <c r="B22" s="8" t="s">
        <v>124</v>
      </c>
      <c r="C22" s="8" t="s">
        <v>149</v>
      </c>
      <c r="D22" s="36" t="str">
        <f t="shared" si="0"/>
        <v>CLAIRE ACE</v>
      </c>
      <c r="E22" s="8" t="s">
        <v>288</v>
      </c>
      <c r="F22" s="8" t="s">
        <v>12</v>
      </c>
      <c r="G22" s="8" t="s">
        <v>13</v>
      </c>
      <c r="H22" s="8">
        <v>95602</v>
      </c>
      <c r="I22" s="8" t="s">
        <v>151</v>
      </c>
    </row>
    <row r="23" spans="1:10" x14ac:dyDescent="0.25">
      <c r="A23" s="8" t="s">
        <v>9</v>
      </c>
      <c r="B23" s="8" t="s">
        <v>129</v>
      </c>
      <c r="C23" s="8" t="s">
        <v>153</v>
      </c>
      <c r="D23" s="36" t="str">
        <f t="shared" si="0"/>
        <v>JACKSON PERRY</v>
      </c>
      <c r="E23" s="8" t="s">
        <v>289</v>
      </c>
      <c r="F23" s="8" t="s">
        <v>12</v>
      </c>
      <c r="G23" s="8" t="s">
        <v>13</v>
      </c>
      <c r="H23" s="8">
        <v>95602</v>
      </c>
      <c r="I23" s="8" t="s">
        <v>155</v>
      </c>
      <c r="J23" s="6">
        <v>1</v>
      </c>
    </row>
    <row r="24" spans="1:10" x14ac:dyDescent="0.25">
      <c r="A24" s="8" t="s">
        <v>9</v>
      </c>
      <c r="B24" s="8" t="s">
        <v>86</v>
      </c>
      <c r="C24" s="8" t="s">
        <v>25</v>
      </c>
      <c r="D24" s="36" t="str">
        <f t="shared" si="0"/>
        <v>JAMES SMITH</v>
      </c>
      <c r="E24" s="8" t="s">
        <v>157</v>
      </c>
      <c r="F24" s="8" t="s">
        <v>12</v>
      </c>
      <c r="G24" s="8" t="s">
        <v>13</v>
      </c>
      <c r="H24" s="8">
        <v>95602</v>
      </c>
      <c r="I24" s="8" t="s">
        <v>158</v>
      </c>
      <c r="J24" s="6">
        <v>2</v>
      </c>
    </row>
    <row r="25" spans="1:10" x14ac:dyDescent="0.25">
      <c r="A25" s="8" t="s">
        <v>20</v>
      </c>
      <c r="B25" s="8" t="s">
        <v>136</v>
      </c>
      <c r="C25" s="8" t="s">
        <v>25</v>
      </c>
      <c r="D25" s="36" t="str">
        <f t="shared" si="0"/>
        <v>JIM SMITH</v>
      </c>
      <c r="E25" s="8" t="s">
        <v>157</v>
      </c>
      <c r="F25" s="8" t="s">
        <v>12</v>
      </c>
      <c r="G25" s="8" t="s">
        <v>13</v>
      </c>
      <c r="H25" s="8">
        <v>95602</v>
      </c>
      <c r="I25" s="8" t="s">
        <v>160</v>
      </c>
      <c r="J25" s="6">
        <v>0</v>
      </c>
    </row>
    <row r="26" spans="1:10" x14ac:dyDescent="0.25">
      <c r="A26" s="8" t="s">
        <v>17</v>
      </c>
      <c r="B26" s="8" t="s">
        <v>140</v>
      </c>
      <c r="C26" s="8" t="s">
        <v>129</v>
      </c>
      <c r="D26" s="36" t="str">
        <f t="shared" si="0"/>
        <v>TOM JACKSON</v>
      </c>
      <c r="E26" s="8" t="s">
        <v>290</v>
      </c>
      <c r="F26" s="8" t="s">
        <v>12</v>
      </c>
      <c r="G26" s="8" t="s">
        <v>13</v>
      </c>
      <c r="H26" s="8">
        <v>95602</v>
      </c>
      <c r="I26" s="8" t="s">
        <v>163</v>
      </c>
      <c r="J26" s="6">
        <v>0</v>
      </c>
    </row>
    <row r="27" spans="1:10" x14ac:dyDescent="0.25">
      <c r="A27" s="8" t="s">
        <v>9</v>
      </c>
      <c r="B27" s="8" t="s">
        <v>144</v>
      </c>
      <c r="C27" s="8" t="s">
        <v>165</v>
      </c>
      <c r="D27" s="36" t="str">
        <f t="shared" si="0"/>
        <v>CHUCK NEWMAN</v>
      </c>
      <c r="E27" s="8" t="s">
        <v>291</v>
      </c>
      <c r="F27" s="8" t="s">
        <v>22</v>
      </c>
      <c r="G27" s="8" t="s">
        <v>13</v>
      </c>
      <c r="H27" s="8">
        <v>95602</v>
      </c>
      <c r="I27" s="8" t="s">
        <v>167</v>
      </c>
      <c r="J27" s="6">
        <v>2</v>
      </c>
    </row>
    <row r="28" spans="1:10" x14ac:dyDescent="0.25">
      <c r="A28" s="8" t="s">
        <v>38</v>
      </c>
      <c r="B28" s="8" t="s">
        <v>32</v>
      </c>
      <c r="C28" s="8" t="s">
        <v>40</v>
      </c>
      <c r="D28" s="36" t="str">
        <f t="shared" si="0"/>
        <v>BARBRA WILLIAMS</v>
      </c>
      <c r="E28" s="8" t="s">
        <v>292</v>
      </c>
      <c r="F28" s="8" t="s">
        <v>41</v>
      </c>
      <c r="G28" s="8" t="s">
        <v>13</v>
      </c>
      <c r="H28" s="8">
        <v>95602</v>
      </c>
      <c r="I28" s="8" t="s">
        <v>42</v>
      </c>
      <c r="J28" s="6">
        <v>0</v>
      </c>
    </row>
    <row r="29" spans="1:10" x14ac:dyDescent="0.25">
      <c r="A29" s="8" t="s">
        <v>9</v>
      </c>
      <c r="B29" s="8" t="s">
        <v>33</v>
      </c>
      <c r="C29" s="8" t="s">
        <v>44</v>
      </c>
      <c r="D29" s="36" t="str">
        <f t="shared" si="0"/>
        <v>WALTER PELL</v>
      </c>
      <c r="E29" s="8" t="s">
        <v>45</v>
      </c>
      <c r="F29" s="8" t="s">
        <v>41</v>
      </c>
      <c r="G29" s="8" t="s">
        <v>13</v>
      </c>
      <c r="H29" s="8">
        <v>95602</v>
      </c>
      <c r="I29" s="8" t="s">
        <v>46</v>
      </c>
      <c r="J29" s="6">
        <v>1</v>
      </c>
    </row>
    <row r="30" spans="1:10" x14ac:dyDescent="0.25">
      <c r="A30" s="8" t="s">
        <v>20</v>
      </c>
      <c r="B30" s="8" t="s">
        <v>34</v>
      </c>
      <c r="C30" s="8" t="s">
        <v>48</v>
      </c>
      <c r="D30" s="36" t="str">
        <f t="shared" si="0"/>
        <v>JERRY JONES</v>
      </c>
      <c r="E30" s="8" t="s">
        <v>293</v>
      </c>
      <c r="F30" s="8" t="s">
        <v>49</v>
      </c>
      <c r="G30" s="8" t="s">
        <v>13</v>
      </c>
      <c r="H30" s="8">
        <v>95602</v>
      </c>
      <c r="I30" s="8" t="s">
        <v>50</v>
      </c>
      <c r="J30" s="6">
        <v>2</v>
      </c>
    </row>
    <row r="31" spans="1:10" x14ac:dyDescent="0.25">
      <c r="A31" s="8" t="s">
        <v>9</v>
      </c>
      <c r="B31" s="8" t="s">
        <v>35</v>
      </c>
      <c r="C31" s="8" t="s">
        <v>48</v>
      </c>
      <c r="D31" s="36" t="str">
        <f t="shared" si="0"/>
        <v>CHRISTOPHER JONES</v>
      </c>
      <c r="E31" s="8" t="s">
        <v>293</v>
      </c>
      <c r="F31" s="8" t="s">
        <v>49</v>
      </c>
      <c r="G31" s="8" t="s">
        <v>13</v>
      </c>
      <c r="H31" s="8">
        <v>95602</v>
      </c>
      <c r="I31" s="8" t="s">
        <v>50</v>
      </c>
      <c r="J31" s="6">
        <v>0</v>
      </c>
    </row>
    <row r="32" spans="1:10" x14ac:dyDescent="0.25">
      <c r="A32" s="8" t="s">
        <v>38</v>
      </c>
      <c r="B32" s="8" t="s">
        <v>36</v>
      </c>
      <c r="C32" s="8" t="s">
        <v>53</v>
      </c>
      <c r="D32" s="36" t="str">
        <f t="shared" si="0"/>
        <v>KEITH LEE</v>
      </c>
      <c r="E32" s="8" t="s">
        <v>294</v>
      </c>
      <c r="F32" s="8" t="s">
        <v>54</v>
      </c>
      <c r="G32" s="8" t="s">
        <v>13</v>
      </c>
      <c r="H32" s="8">
        <v>95602</v>
      </c>
      <c r="I32" s="8" t="s">
        <v>55</v>
      </c>
      <c r="J32" s="6">
        <v>1</v>
      </c>
    </row>
    <row r="33" spans="1:10" x14ac:dyDescent="0.25">
      <c r="A33" s="8" t="s">
        <v>9</v>
      </c>
      <c r="B33" s="8" t="s">
        <v>37</v>
      </c>
      <c r="C33" s="8" t="s">
        <v>57</v>
      </c>
      <c r="D33" s="36" t="str">
        <f t="shared" si="0"/>
        <v>BYUNG NAGATO</v>
      </c>
      <c r="E33" s="19" t="s">
        <v>295</v>
      </c>
      <c r="F33" s="8" t="s">
        <v>58</v>
      </c>
      <c r="G33" s="8" t="s">
        <v>13</v>
      </c>
      <c r="H33" s="8">
        <v>95602</v>
      </c>
      <c r="I33" s="8" t="s">
        <v>59</v>
      </c>
      <c r="J33" s="6">
        <v>1</v>
      </c>
    </row>
    <row r="34" spans="1:10" x14ac:dyDescent="0.25">
      <c r="A34" s="8" t="s">
        <v>9</v>
      </c>
      <c r="B34" s="8" t="s">
        <v>39</v>
      </c>
      <c r="C34" s="8" t="s">
        <v>61</v>
      </c>
      <c r="D34" s="36" t="str">
        <f t="shared" si="0"/>
        <v>SHARON NAGASAKI</v>
      </c>
      <c r="E34" s="8" t="s">
        <v>296</v>
      </c>
      <c r="F34" s="8" t="s">
        <v>62</v>
      </c>
      <c r="G34" s="8" t="s">
        <v>13</v>
      </c>
      <c r="H34" s="8">
        <v>95602</v>
      </c>
      <c r="I34" s="8" t="s">
        <v>63</v>
      </c>
      <c r="J34" s="6">
        <v>1</v>
      </c>
    </row>
    <row r="35" spans="1:10" x14ac:dyDescent="0.25">
      <c r="A35" s="8" t="s">
        <v>17</v>
      </c>
      <c r="B35" s="8" t="s">
        <v>43</v>
      </c>
      <c r="C35" s="8" t="s">
        <v>65</v>
      </c>
      <c r="D35" s="36" t="str">
        <f t="shared" si="0"/>
        <v>DAVID LONSDALE</v>
      </c>
      <c r="E35" s="8" t="s">
        <v>297</v>
      </c>
      <c r="F35" s="8" t="s">
        <v>66</v>
      </c>
      <c r="G35" s="8" t="s">
        <v>13</v>
      </c>
      <c r="H35" s="8">
        <v>95602</v>
      </c>
      <c r="I35" s="8" t="s">
        <v>67</v>
      </c>
      <c r="J35" s="6">
        <v>5</v>
      </c>
    </row>
    <row r="36" spans="1:10" x14ac:dyDescent="0.25">
      <c r="A36" s="8" t="s">
        <v>9</v>
      </c>
      <c r="B36" s="8" t="s">
        <v>47</v>
      </c>
      <c r="C36" s="8" t="s">
        <v>69</v>
      </c>
      <c r="D36" s="36" t="str">
        <f t="shared" si="0"/>
        <v>KAREN NEGREEDY</v>
      </c>
      <c r="E36" s="8" t="s">
        <v>298</v>
      </c>
      <c r="F36" s="8" t="s">
        <v>58</v>
      </c>
      <c r="G36" s="8" t="s">
        <v>13</v>
      </c>
      <c r="H36" s="8">
        <v>95602</v>
      </c>
      <c r="I36" s="8" t="s">
        <v>70</v>
      </c>
      <c r="J36" s="6">
        <v>2</v>
      </c>
    </row>
    <row r="37" spans="1:10" x14ac:dyDescent="0.25">
      <c r="A37" s="8" t="s">
        <v>17</v>
      </c>
      <c r="B37" s="8" t="s">
        <v>51</v>
      </c>
      <c r="C37" s="8" t="s">
        <v>72</v>
      </c>
      <c r="D37" s="36" t="str">
        <f t="shared" si="0"/>
        <v>LARRY CHAMA</v>
      </c>
      <c r="E37" s="8" t="s">
        <v>299</v>
      </c>
      <c r="F37" s="8" t="s">
        <v>62</v>
      </c>
      <c r="G37" s="8" t="s">
        <v>13</v>
      </c>
      <c r="H37" s="8">
        <v>95602</v>
      </c>
      <c r="I37" s="8" t="s">
        <v>73</v>
      </c>
      <c r="J37" s="6">
        <v>1</v>
      </c>
    </row>
    <row r="38" spans="1:10" x14ac:dyDescent="0.25">
      <c r="A38" s="8" t="s">
        <v>74</v>
      </c>
      <c r="B38" s="8" t="s">
        <v>52</v>
      </c>
      <c r="C38" s="8" t="s">
        <v>25</v>
      </c>
      <c r="D38" s="36" t="str">
        <f t="shared" si="0"/>
        <v>BRENDA SMITH</v>
      </c>
      <c r="E38" s="8" t="s">
        <v>300</v>
      </c>
      <c r="F38" s="8" t="s">
        <v>76</v>
      </c>
      <c r="G38" s="8" t="s">
        <v>13</v>
      </c>
      <c r="H38" s="8">
        <v>95602</v>
      </c>
      <c r="I38" s="8" t="s">
        <v>77</v>
      </c>
      <c r="J38" s="6">
        <v>2</v>
      </c>
    </row>
    <row r="39" spans="1:10" x14ac:dyDescent="0.25">
      <c r="A39" s="8" t="s">
        <v>30</v>
      </c>
      <c r="B39" s="8" t="s">
        <v>56</v>
      </c>
      <c r="C39" s="8" t="s">
        <v>79</v>
      </c>
      <c r="D39" s="36" t="str">
        <f t="shared" si="0"/>
        <v>MATT CASTLE</v>
      </c>
      <c r="E39" s="8" t="s">
        <v>301</v>
      </c>
      <c r="F39" s="8" t="s">
        <v>80</v>
      </c>
      <c r="G39" s="8" t="s">
        <v>13</v>
      </c>
      <c r="H39" s="8">
        <v>95602</v>
      </c>
      <c r="I39" s="8" t="s">
        <v>81</v>
      </c>
      <c r="J39" s="6">
        <v>1</v>
      </c>
    </row>
    <row r="40" spans="1:10" x14ac:dyDescent="0.25">
      <c r="A40" s="8" t="s">
        <v>28</v>
      </c>
      <c r="B40" s="8" t="s">
        <v>60</v>
      </c>
      <c r="C40" s="8" t="s">
        <v>83</v>
      </c>
      <c r="D40" s="36" t="str">
        <f t="shared" si="0"/>
        <v>TECHI WILLOWS</v>
      </c>
      <c r="E40" s="19" t="s">
        <v>302</v>
      </c>
      <c r="F40" s="8" t="s">
        <v>84</v>
      </c>
      <c r="G40" s="8" t="s">
        <v>13</v>
      </c>
      <c r="H40" s="8">
        <v>95602</v>
      </c>
      <c r="I40" s="8" t="s">
        <v>85</v>
      </c>
      <c r="J40" s="6">
        <v>4</v>
      </c>
    </row>
    <row r="41" spans="1:10" x14ac:dyDescent="0.25">
      <c r="A41" s="8" t="s">
        <v>74</v>
      </c>
      <c r="B41" s="8" t="s">
        <v>64</v>
      </c>
      <c r="C41" s="8" t="s">
        <v>87</v>
      </c>
      <c r="D41" s="36" t="str">
        <f t="shared" si="0"/>
        <v>MARIE BOND</v>
      </c>
      <c r="E41" s="8" t="s">
        <v>303</v>
      </c>
      <c r="F41" s="8" t="s">
        <v>88</v>
      </c>
      <c r="G41" s="8" t="s">
        <v>13</v>
      </c>
      <c r="H41" s="8">
        <v>95602</v>
      </c>
      <c r="I41" s="8" t="s">
        <v>89</v>
      </c>
      <c r="J41" s="6">
        <v>1</v>
      </c>
    </row>
    <row r="42" spans="1:10" x14ac:dyDescent="0.25">
      <c r="A42" s="8" t="s">
        <v>74</v>
      </c>
      <c r="B42" s="8" t="s">
        <v>68</v>
      </c>
      <c r="C42" s="8" t="s">
        <v>91</v>
      </c>
      <c r="D42" s="36" t="str">
        <f t="shared" si="0"/>
        <v>JUAN SCOTT</v>
      </c>
      <c r="E42" s="8" t="s">
        <v>304</v>
      </c>
      <c r="F42" s="8" t="s">
        <v>92</v>
      </c>
      <c r="G42" s="8" t="s">
        <v>13</v>
      </c>
      <c r="H42" s="8">
        <v>95602</v>
      </c>
      <c r="I42" s="8" t="s">
        <v>93</v>
      </c>
      <c r="J42" s="6">
        <v>1</v>
      </c>
    </row>
    <row r="43" spans="1:10" x14ac:dyDescent="0.25">
      <c r="A43" s="8" t="s">
        <v>24</v>
      </c>
      <c r="B43" s="8" t="s">
        <v>71</v>
      </c>
      <c r="C43" s="8" t="s">
        <v>95</v>
      </c>
      <c r="D43" s="36" t="str">
        <f t="shared" si="0"/>
        <v>KIM JOHNSON</v>
      </c>
      <c r="E43" s="8" t="s">
        <v>305</v>
      </c>
      <c r="F43" s="8" t="s">
        <v>12</v>
      </c>
      <c r="G43" s="8" t="s">
        <v>13</v>
      </c>
      <c r="H43" s="8">
        <v>95602</v>
      </c>
      <c r="I43" s="8" t="s">
        <v>96</v>
      </c>
      <c r="J43" s="6">
        <v>2</v>
      </c>
    </row>
    <row r="44" spans="1:10" x14ac:dyDescent="0.25">
      <c r="A44" s="8" t="s">
        <v>74</v>
      </c>
      <c r="B44" s="8" t="s">
        <v>75</v>
      </c>
      <c r="C44" s="8" t="s">
        <v>98</v>
      </c>
      <c r="D44" s="36" t="str">
        <f t="shared" si="0"/>
        <v>CHARLES NOSMILES</v>
      </c>
      <c r="E44" s="8" t="s">
        <v>306</v>
      </c>
      <c r="F44" s="8" t="s">
        <v>99</v>
      </c>
      <c r="G44" s="8" t="s">
        <v>13</v>
      </c>
      <c r="H44" s="8">
        <v>95602</v>
      </c>
      <c r="I44" s="8" t="s">
        <v>100</v>
      </c>
      <c r="J44" s="6">
        <v>1</v>
      </c>
    </row>
    <row r="45" spans="1:10" x14ac:dyDescent="0.25">
      <c r="A45" s="8" t="s">
        <v>28</v>
      </c>
      <c r="B45" s="8" t="s">
        <v>78</v>
      </c>
      <c r="C45" s="8" t="s">
        <v>101</v>
      </c>
      <c r="D45" s="36" t="str">
        <f t="shared" si="0"/>
        <v>LARRINA GRANDE</v>
      </c>
      <c r="E45" s="8" t="s">
        <v>307</v>
      </c>
      <c r="F45" s="8" t="s">
        <v>102</v>
      </c>
      <c r="G45" s="8" t="s">
        <v>13</v>
      </c>
      <c r="H45" s="8">
        <v>95602</v>
      </c>
      <c r="I45" s="8" t="s">
        <v>103</v>
      </c>
      <c r="J45" s="6">
        <v>4</v>
      </c>
    </row>
    <row r="46" spans="1:10" x14ac:dyDescent="0.25">
      <c r="A46" s="8" t="s">
        <v>24</v>
      </c>
      <c r="B46" s="8" t="s">
        <v>82</v>
      </c>
      <c r="C46" s="8" t="s">
        <v>105</v>
      </c>
      <c r="D46" s="36" t="str">
        <f t="shared" si="0"/>
        <v>KATHERINE HAIRLESS</v>
      </c>
      <c r="E46" s="8" t="s">
        <v>106</v>
      </c>
      <c r="F46" s="8" t="s">
        <v>49</v>
      </c>
      <c r="G46" s="8" t="s">
        <v>13</v>
      </c>
      <c r="H46" s="8">
        <v>95602</v>
      </c>
      <c r="I46" s="8" t="s">
        <v>107</v>
      </c>
      <c r="J46" s="6">
        <v>1</v>
      </c>
    </row>
    <row r="47" spans="1:10" x14ac:dyDescent="0.25">
      <c r="A47" s="8" t="s">
        <v>74</v>
      </c>
      <c r="B47" s="8" t="s">
        <v>86</v>
      </c>
      <c r="C47" s="8" t="s">
        <v>109</v>
      </c>
      <c r="D47" s="36" t="str">
        <f t="shared" si="0"/>
        <v>JAMES MUCHLEY</v>
      </c>
      <c r="E47" s="8" t="s">
        <v>110</v>
      </c>
      <c r="F47" s="8" t="s">
        <v>49</v>
      </c>
      <c r="G47" s="8" t="s">
        <v>13</v>
      </c>
      <c r="H47" s="8">
        <v>95602</v>
      </c>
      <c r="I47" s="8" t="s">
        <v>111</v>
      </c>
      <c r="J47" s="6">
        <v>1</v>
      </c>
    </row>
    <row r="48" spans="1:10" x14ac:dyDescent="0.25">
      <c r="A48" s="8" t="s">
        <v>112</v>
      </c>
      <c r="B48" s="8" t="s">
        <v>90</v>
      </c>
      <c r="C48" s="8" t="s">
        <v>114</v>
      </c>
      <c r="D48" s="36" t="str">
        <f t="shared" si="0"/>
        <v>WILLIAM HOLLAND</v>
      </c>
      <c r="E48" s="8" t="s">
        <v>115</v>
      </c>
      <c r="F48" s="8" t="s">
        <v>116</v>
      </c>
      <c r="G48" s="8" t="s">
        <v>13</v>
      </c>
      <c r="H48" s="8">
        <v>95602</v>
      </c>
      <c r="I48" s="8" t="s">
        <v>117</v>
      </c>
      <c r="J48" s="6">
        <v>2</v>
      </c>
    </row>
    <row r="49" spans="1:10" x14ac:dyDescent="0.25">
      <c r="A49" s="8" t="s">
        <v>118</v>
      </c>
      <c r="B49" s="8" t="s">
        <v>94</v>
      </c>
      <c r="C49" s="8" t="s">
        <v>120</v>
      </c>
      <c r="D49" s="36" t="str">
        <f t="shared" si="0"/>
        <v>BETHANY SANCHAZ</v>
      </c>
      <c r="E49" s="8" t="s">
        <v>121</v>
      </c>
      <c r="F49" s="8" t="s">
        <v>122</v>
      </c>
      <c r="G49" s="8" t="s">
        <v>13</v>
      </c>
      <c r="H49" s="8">
        <v>95602</v>
      </c>
      <c r="I49" s="8" t="s">
        <v>123</v>
      </c>
      <c r="J49" s="6">
        <v>3</v>
      </c>
    </row>
    <row r="50" spans="1:10" x14ac:dyDescent="0.25">
      <c r="A50" s="8" t="s">
        <v>28</v>
      </c>
      <c r="B50" s="8" t="s">
        <v>97</v>
      </c>
      <c r="C50" s="8" t="s">
        <v>125</v>
      </c>
      <c r="D50" s="36" t="str">
        <f t="shared" si="0"/>
        <v>GERALD WATKINS</v>
      </c>
      <c r="E50" s="8" t="s">
        <v>126</v>
      </c>
      <c r="F50" s="8" t="s">
        <v>127</v>
      </c>
      <c r="G50" s="8" t="s">
        <v>13</v>
      </c>
      <c r="H50" s="8">
        <v>95602</v>
      </c>
      <c r="I50" s="8" t="s">
        <v>128</v>
      </c>
      <c r="J50" s="6">
        <v>1</v>
      </c>
    </row>
    <row r="51" spans="1:10" x14ac:dyDescent="0.25">
      <c r="A51" s="8" t="s">
        <v>74</v>
      </c>
      <c r="B51" s="8" t="s">
        <v>31</v>
      </c>
      <c r="C51" s="8" t="s">
        <v>130</v>
      </c>
      <c r="D51" s="36" t="str">
        <f t="shared" si="0"/>
        <v>EMILY THATCHER</v>
      </c>
      <c r="E51" s="8" t="s">
        <v>131</v>
      </c>
      <c r="F51" s="8" t="s">
        <v>12</v>
      </c>
      <c r="G51" s="8" t="s">
        <v>13</v>
      </c>
      <c r="H51" s="8">
        <v>95602</v>
      </c>
      <c r="I51" s="8" t="s">
        <v>132</v>
      </c>
      <c r="J51" s="6">
        <v>1</v>
      </c>
    </row>
    <row r="52" spans="1:10" x14ac:dyDescent="0.25">
      <c r="A52" s="8" t="s">
        <v>118</v>
      </c>
      <c r="B52" s="8" t="s">
        <v>104</v>
      </c>
      <c r="C52" s="8" t="s">
        <v>133</v>
      </c>
      <c r="D52" s="36" t="str">
        <f t="shared" si="0"/>
        <v>LOUISA CATER</v>
      </c>
      <c r="E52" s="8" t="s">
        <v>134</v>
      </c>
      <c r="F52" s="8" t="s">
        <v>22</v>
      </c>
      <c r="G52" s="8" t="s">
        <v>13</v>
      </c>
      <c r="H52" s="8">
        <v>95602</v>
      </c>
      <c r="I52" s="8" t="s">
        <v>135</v>
      </c>
      <c r="J52" s="6">
        <v>1</v>
      </c>
    </row>
    <row r="53" spans="1:10" x14ac:dyDescent="0.25">
      <c r="A53" s="8" t="s">
        <v>9</v>
      </c>
      <c r="B53" s="8" t="s">
        <v>108</v>
      </c>
      <c r="C53" s="8" t="s">
        <v>137</v>
      </c>
      <c r="D53" s="36" t="str">
        <f t="shared" si="0"/>
        <v>HAROLD ROGER</v>
      </c>
      <c r="E53" s="8" t="s">
        <v>138</v>
      </c>
      <c r="F53" s="8" t="s">
        <v>12</v>
      </c>
      <c r="G53" s="8" t="s">
        <v>13</v>
      </c>
      <c r="H53" s="8">
        <v>95602</v>
      </c>
      <c r="I53" s="8" t="s">
        <v>139</v>
      </c>
      <c r="J53" s="6">
        <v>0</v>
      </c>
    </row>
    <row r="54" spans="1:10" x14ac:dyDescent="0.25">
      <c r="A54" s="8" t="s">
        <v>9</v>
      </c>
      <c r="B54" s="8" t="s">
        <v>113</v>
      </c>
      <c r="C54" s="8" t="s">
        <v>141</v>
      </c>
      <c r="D54" s="36" t="str">
        <f t="shared" si="0"/>
        <v>MICHAEL SLOCUM</v>
      </c>
      <c r="E54" s="8" t="s">
        <v>142</v>
      </c>
      <c r="F54" s="8" t="s">
        <v>12</v>
      </c>
      <c r="G54" s="8" t="s">
        <v>13</v>
      </c>
      <c r="H54" s="8">
        <v>95602</v>
      </c>
      <c r="I54" s="8" t="s">
        <v>143</v>
      </c>
    </row>
    <row r="55" spans="1:10" x14ac:dyDescent="0.25">
      <c r="A55" s="8" t="s">
        <v>9</v>
      </c>
      <c r="B55" s="8" t="s">
        <v>119</v>
      </c>
      <c r="C55" s="8" t="s">
        <v>145</v>
      </c>
      <c r="D55" s="36" t="str">
        <f t="shared" si="0"/>
        <v>ADAM MELON</v>
      </c>
      <c r="E55" s="8" t="s">
        <v>146</v>
      </c>
      <c r="F55" s="8" t="s">
        <v>12</v>
      </c>
      <c r="G55" s="8" t="s">
        <v>13</v>
      </c>
      <c r="H55" s="8">
        <v>95602</v>
      </c>
      <c r="I55" s="8" t="s">
        <v>147</v>
      </c>
      <c r="J55" s="6">
        <v>0</v>
      </c>
    </row>
    <row r="56" spans="1:10" x14ac:dyDescent="0.25">
      <c r="A56" s="8" t="s">
        <v>9</v>
      </c>
      <c r="B56" s="8" t="s">
        <v>124</v>
      </c>
      <c r="C56" s="8" t="s">
        <v>149</v>
      </c>
      <c r="D56" s="36" t="str">
        <f t="shared" si="0"/>
        <v>CLAIRE ACE</v>
      </c>
      <c r="E56" s="8" t="s">
        <v>150</v>
      </c>
      <c r="F56" s="8" t="s">
        <v>12</v>
      </c>
      <c r="G56" s="8" t="s">
        <v>13</v>
      </c>
      <c r="H56" s="8">
        <v>95602</v>
      </c>
      <c r="I56" s="8" t="s">
        <v>151</v>
      </c>
      <c r="J56" s="6">
        <v>0</v>
      </c>
    </row>
    <row r="57" spans="1:10" x14ac:dyDescent="0.25">
      <c r="A57" s="8" t="s">
        <v>9</v>
      </c>
      <c r="B57" s="8" t="s">
        <v>129</v>
      </c>
      <c r="C57" s="8" t="s">
        <v>153</v>
      </c>
      <c r="D57" s="36" t="str">
        <f t="shared" si="0"/>
        <v>JACKSON PERRY</v>
      </c>
      <c r="E57" s="8" t="s">
        <v>154</v>
      </c>
      <c r="F57" s="8" t="s">
        <v>12</v>
      </c>
      <c r="G57" s="8" t="s">
        <v>13</v>
      </c>
      <c r="H57" s="8">
        <v>95602</v>
      </c>
      <c r="I57" s="8" t="s">
        <v>155</v>
      </c>
      <c r="J57" s="6">
        <v>1</v>
      </c>
    </row>
    <row r="58" spans="1:10" x14ac:dyDescent="0.25">
      <c r="A58" s="8" t="s">
        <v>9</v>
      </c>
      <c r="B58" s="8" t="s">
        <v>86</v>
      </c>
      <c r="C58" s="8" t="s">
        <v>25</v>
      </c>
      <c r="D58" s="36" t="str">
        <f t="shared" si="0"/>
        <v>JAMES SMITH</v>
      </c>
      <c r="E58" s="8" t="s">
        <v>157</v>
      </c>
      <c r="F58" s="8" t="s">
        <v>12</v>
      </c>
      <c r="G58" s="8" t="s">
        <v>13</v>
      </c>
      <c r="H58" s="8">
        <v>95602</v>
      </c>
      <c r="I58" s="8" t="s">
        <v>158</v>
      </c>
      <c r="J58" s="6">
        <v>1</v>
      </c>
    </row>
    <row r="59" spans="1:10" x14ac:dyDescent="0.25">
      <c r="A59" s="8" t="s">
        <v>20</v>
      </c>
      <c r="B59" s="8" t="s">
        <v>136</v>
      </c>
      <c r="C59" s="8" t="s">
        <v>25</v>
      </c>
      <c r="D59" s="36" t="str">
        <f t="shared" si="0"/>
        <v>JIM SMITH</v>
      </c>
      <c r="E59" s="8" t="s">
        <v>157</v>
      </c>
      <c r="F59" s="8" t="s">
        <v>12</v>
      </c>
      <c r="G59" s="8" t="s">
        <v>13</v>
      </c>
      <c r="H59" s="8">
        <v>95602</v>
      </c>
      <c r="I59" s="8" t="s">
        <v>160</v>
      </c>
      <c r="J59" s="6">
        <v>0</v>
      </c>
    </row>
    <row r="60" spans="1:10" x14ac:dyDescent="0.25">
      <c r="A60" s="8" t="s">
        <v>17</v>
      </c>
      <c r="B60" s="8" t="s">
        <v>140</v>
      </c>
      <c r="C60" s="8" t="s">
        <v>129</v>
      </c>
      <c r="D60" s="36" t="str">
        <f t="shared" si="0"/>
        <v>TOM JACKSON</v>
      </c>
      <c r="E60" s="8" t="s">
        <v>162</v>
      </c>
      <c r="F60" s="8" t="s">
        <v>12</v>
      </c>
      <c r="G60" s="8" t="s">
        <v>13</v>
      </c>
      <c r="H60" s="8">
        <v>95602</v>
      </c>
      <c r="I60" s="8" t="s">
        <v>163</v>
      </c>
      <c r="J60" s="6">
        <v>0</v>
      </c>
    </row>
    <row r="61" spans="1:10" x14ac:dyDescent="0.25">
      <c r="A61" s="8" t="s">
        <v>9</v>
      </c>
      <c r="B61" s="8" t="s">
        <v>144</v>
      </c>
      <c r="C61" s="8" t="s">
        <v>165</v>
      </c>
      <c r="D61" s="36" t="str">
        <f t="shared" si="0"/>
        <v>CHUCK NEWMAN</v>
      </c>
      <c r="E61" s="8" t="s">
        <v>166</v>
      </c>
      <c r="F61" s="8" t="s">
        <v>22</v>
      </c>
      <c r="G61" s="8" t="s">
        <v>13</v>
      </c>
      <c r="H61" s="8">
        <v>95602</v>
      </c>
      <c r="I61" s="8" t="s">
        <v>167</v>
      </c>
      <c r="J61" s="6">
        <v>1</v>
      </c>
    </row>
    <row r="62" spans="1:10" x14ac:dyDescent="0.25">
      <c r="A62" s="8" t="s">
        <v>20</v>
      </c>
      <c r="B62" s="8" t="s">
        <v>148</v>
      </c>
      <c r="C62" s="8" t="s">
        <v>169</v>
      </c>
      <c r="D62" s="36" t="str">
        <f t="shared" si="0"/>
        <v>STEVE NICKS</v>
      </c>
      <c r="E62" s="8" t="s">
        <v>170</v>
      </c>
      <c r="F62" s="8" t="s">
        <v>171</v>
      </c>
      <c r="G62" s="8" t="s">
        <v>13</v>
      </c>
      <c r="H62" s="8">
        <v>95602</v>
      </c>
      <c r="I62" s="8" t="s">
        <v>172</v>
      </c>
      <c r="J62" s="6">
        <v>4</v>
      </c>
    </row>
    <row r="63" spans="1:10" x14ac:dyDescent="0.25">
      <c r="A63" s="8" t="s">
        <v>9</v>
      </c>
      <c r="B63" s="8" t="s">
        <v>152</v>
      </c>
      <c r="C63" s="8" t="s">
        <v>173</v>
      </c>
      <c r="D63" s="36" t="str">
        <f t="shared" si="0"/>
        <v>BILL WILSON</v>
      </c>
      <c r="E63" s="8" t="s">
        <v>174</v>
      </c>
      <c r="F63" s="8" t="s">
        <v>175</v>
      </c>
      <c r="G63" s="8" t="s">
        <v>13</v>
      </c>
      <c r="H63" s="8">
        <v>95602</v>
      </c>
      <c r="I63" s="8" t="s">
        <v>176</v>
      </c>
      <c r="J63" s="6">
        <v>2</v>
      </c>
    </row>
    <row r="64" spans="1:10" x14ac:dyDescent="0.25">
      <c r="A64" s="8" t="s">
        <v>20</v>
      </c>
      <c r="B64" s="8" t="s">
        <v>156</v>
      </c>
      <c r="C64" s="8" t="s">
        <v>177</v>
      </c>
      <c r="D64" s="36" t="str">
        <f t="shared" si="0"/>
        <v>ROBERT NETTLE</v>
      </c>
      <c r="E64" s="8" t="s">
        <v>178</v>
      </c>
      <c r="F64" s="8" t="s">
        <v>49</v>
      </c>
      <c r="G64" s="8" t="s">
        <v>13</v>
      </c>
      <c r="H64" s="8">
        <v>95602</v>
      </c>
      <c r="I64" s="8" t="s">
        <v>179</v>
      </c>
      <c r="J64" s="6">
        <v>2</v>
      </c>
    </row>
    <row r="65" spans="1:10" x14ac:dyDescent="0.25">
      <c r="A65" s="8" t="s">
        <v>20</v>
      </c>
      <c r="B65" s="8" t="s">
        <v>159</v>
      </c>
      <c r="C65" s="8" t="s">
        <v>180</v>
      </c>
      <c r="D65" s="36" t="str">
        <f t="shared" si="0"/>
        <v>DEBBIE FROST</v>
      </c>
      <c r="E65" s="8" t="s">
        <v>181</v>
      </c>
      <c r="F65" s="8" t="s">
        <v>54</v>
      </c>
      <c r="G65" s="8" t="s">
        <v>13</v>
      </c>
      <c r="H65" s="8">
        <v>95602</v>
      </c>
      <c r="I65" s="8" t="s">
        <v>182</v>
      </c>
      <c r="J65" s="6">
        <v>4</v>
      </c>
    </row>
    <row r="66" spans="1:10" x14ac:dyDescent="0.25">
      <c r="A66" s="8" t="s">
        <v>9</v>
      </c>
      <c r="B66" s="8" t="s">
        <v>161</v>
      </c>
      <c r="C66" s="8" t="s">
        <v>183</v>
      </c>
      <c r="D66" s="36" t="str">
        <f t="shared" si="0"/>
        <v>LINZY O'NEIL</v>
      </c>
      <c r="E66" s="8" t="s">
        <v>184</v>
      </c>
      <c r="F66" s="8" t="s">
        <v>185</v>
      </c>
      <c r="G66" s="8" t="s">
        <v>13</v>
      </c>
      <c r="H66" s="8">
        <v>95602</v>
      </c>
      <c r="I66" s="8" t="s">
        <v>186</v>
      </c>
    </row>
    <row r="67" spans="1:10" x14ac:dyDescent="0.25">
      <c r="A67" s="8" t="s">
        <v>9</v>
      </c>
      <c r="B67" s="8" t="s">
        <v>164</v>
      </c>
      <c r="C67" s="8" t="s">
        <v>187</v>
      </c>
      <c r="D67" s="36" t="str">
        <f t="shared" si="0"/>
        <v>JOSH HAWKINS</v>
      </c>
      <c r="E67" s="8" t="s">
        <v>188</v>
      </c>
      <c r="F67" s="8" t="s">
        <v>49</v>
      </c>
      <c r="G67" s="8" t="s">
        <v>13</v>
      </c>
      <c r="H67" s="8">
        <v>95602</v>
      </c>
      <c r="I67" s="8" t="s">
        <v>189</v>
      </c>
      <c r="J67" s="6">
        <v>1</v>
      </c>
    </row>
  </sheetData>
  <mergeCells count="6">
    <mergeCell ref="B7:D7"/>
    <mergeCell ref="E5:E6"/>
    <mergeCell ref="B3:D3"/>
    <mergeCell ref="B4:D4"/>
    <mergeCell ref="B5:D5"/>
    <mergeCell ref="B6:D6"/>
  </mergeCells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workbookViewId="0">
      <selection activeCell="A24" sqref="A24"/>
    </sheetView>
  </sheetViews>
  <sheetFormatPr defaultColWidth="21.7109375" defaultRowHeight="13.5" x14ac:dyDescent="0.25"/>
  <cols>
    <col min="1" max="1" width="22" style="9" customWidth="1"/>
    <col min="2" max="2" width="17" style="1" bestFit="1" customWidth="1"/>
    <col min="3" max="3" width="23.42578125" style="9" customWidth="1"/>
    <col min="4" max="4" width="8" style="9" bestFit="1" customWidth="1"/>
    <col min="5" max="5" width="8.7109375" style="9" customWidth="1"/>
    <col min="6" max="6" width="12" style="9" bestFit="1" customWidth="1"/>
    <col min="7" max="7" width="10.7109375" style="9" customWidth="1"/>
    <col min="8" max="8" width="11" style="9" customWidth="1"/>
    <col min="9" max="9" width="10.28515625" style="9" customWidth="1"/>
    <col min="12" max="13" width="21.7109375" style="9"/>
    <col min="14" max="14" width="9.28515625" style="1" bestFit="1" customWidth="1"/>
    <col min="15" max="16384" width="21.7109375" style="9"/>
  </cols>
  <sheetData>
    <row r="1" spans="1:11" ht="22.5" x14ac:dyDescent="0.3">
      <c r="A1" s="3" t="s">
        <v>333</v>
      </c>
    </row>
    <row r="2" spans="1:11" x14ac:dyDescent="0.25">
      <c r="A2" s="9" t="s">
        <v>248</v>
      </c>
      <c r="B2" s="39">
        <f>COUNTA(C9:C23)</f>
        <v>15</v>
      </c>
      <c r="G2" s="40">
        <f>AVERAGE(G9:G23)</f>
        <v>279.14999999999998</v>
      </c>
      <c r="H2" s="57" t="s">
        <v>272</v>
      </c>
      <c r="I2" s="58"/>
    </row>
    <row r="3" spans="1:11" x14ac:dyDescent="0.25">
      <c r="C3" s="1"/>
      <c r="D3" s="1"/>
      <c r="G3" s="40">
        <f>MAX(G9:G23)</f>
        <v>1500</v>
      </c>
      <c r="H3" s="57" t="s">
        <v>273</v>
      </c>
      <c r="I3" s="58"/>
    </row>
    <row r="4" spans="1:11" x14ac:dyDescent="0.25">
      <c r="B4" s="9"/>
      <c r="C4" s="1"/>
      <c r="D4" s="1"/>
      <c r="G4" s="40">
        <f>MIN(G9:G23)</f>
        <v>62.5</v>
      </c>
      <c r="H4" s="57" t="s">
        <v>274</v>
      </c>
      <c r="I4" s="58"/>
      <c r="K4" s="9"/>
    </row>
    <row r="5" spans="1:11" x14ac:dyDescent="0.25">
      <c r="B5" s="9"/>
      <c r="G5" s="41">
        <f>SUM(I9:I23)</f>
        <v>4396.6124999999993</v>
      </c>
      <c r="H5" s="57" t="s">
        <v>329</v>
      </c>
      <c r="I5" s="58"/>
      <c r="K5" s="9"/>
    </row>
    <row r="6" spans="1:11" x14ac:dyDescent="0.25">
      <c r="B6" s="9"/>
      <c r="K6" s="9"/>
    </row>
    <row r="7" spans="1:11" ht="16.5" x14ac:dyDescent="0.3">
      <c r="A7" s="30" t="s">
        <v>4</v>
      </c>
      <c r="B7" s="30" t="s">
        <v>275</v>
      </c>
      <c r="C7" s="30" t="s">
        <v>276</v>
      </c>
      <c r="D7" s="30" t="s">
        <v>202</v>
      </c>
      <c r="E7" s="30" t="s">
        <v>201</v>
      </c>
      <c r="F7" s="30" t="s">
        <v>200</v>
      </c>
      <c r="G7" s="30" t="s">
        <v>247</v>
      </c>
      <c r="H7" s="30" t="s">
        <v>266</v>
      </c>
      <c r="I7" s="30" t="s">
        <v>267</v>
      </c>
      <c r="K7" s="9"/>
    </row>
    <row r="8" spans="1:11" ht="16.5" x14ac:dyDescent="0.3">
      <c r="A8" s="31"/>
      <c r="B8" s="31"/>
      <c r="C8" s="31"/>
      <c r="D8" s="31"/>
      <c r="E8" s="31"/>
      <c r="F8" s="31"/>
      <c r="G8" s="31"/>
      <c r="H8" s="32">
        <v>0.05</v>
      </c>
      <c r="I8" s="31"/>
      <c r="K8" s="9"/>
    </row>
    <row r="9" spans="1:11" ht="16.5" x14ac:dyDescent="0.3">
      <c r="A9" s="43" t="str">
        <f>VLOOKUP(B9,'Places to Shop'!$A$5:$H$18,3,FALSE)</f>
        <v>Roseville</v>
      </c>
      <c r="B9" s="9" t="s">
        <v>236</v>
      </c>
      <c r="C9" s="26" t="s">
        <v>242</v>
      </c>
      <c r="D9" s="27">
        <v>10</v>
      </c>
      <c r="E9" s="26" t="s">
        <v>194</v>
      </c>
      <c r="F9" s="28">
        <v>10</v>
      </c>
      <c r="G9" s="29">
        <f>F9*D9</f>
        <v>100</v>
      </c>
      <c r="H9" s="42">
        <f>G9*H8</f>
        <v>5</v>
      </c>
      <c r="I9" s="42">
        <f>G9+H9</f>
        <v>105</v>
      </c>
      <c r="K9" s="9"/>
    </row>
    <row r="10" spans="1:11" ht="16.5" x14ac:dyDescent="0.3">
      <c r="A10" s="43" t="str">
        <f>VLOOKUP(B10,'Places to Shop'!$A$5:$H$18,3,FALSE)</f>
        <v>Folsom</v>
      </c>
      <c r="B10" s="9" t="s">
        <v>232</v>
      </c>
      <c r="C10" s="11" t="s">
        <v>253</v>
      </c>
      <c r="D10" s="12">
        <v>1</v>
      </c>
      <c r="E10" s="11" t="s">
        <v>199</v>
      </c>
      <c r="F10" s="13">
        <v>350</v>
      </c>
      <c r="G10" s="29">
        <f t="shared" ref="G10:G23" si="0">F10*D10</f>
        <v>350</v>
      </c>
      <c r="H10" s="42">
        <f>G10*$H$8</f>
        <v>17.5</v>
      </c>
      <c r="I10" s="42">
        <f t="shared" ref="I10:I23" si="1">G10+H10</f>
        <v>367.5</v>
      </c>
      <c r="K10" s="9"/>
    </row>
    <row r="11" spans="1:11" ht="33" x14ac:dyDescent="0.3">
      <c r="A11" s="43" t="str">
        <f>VLOOKUP(B11,'Places to Shop'!$A$5:$H$18,3,FALSE)</f>
        <v xml:space="preserve">Citrus Heights </v>
      </c>
      <c r="B11" s="9" t="s">
        <v>234</v>
      </c>
      <c r="C11" s="11" t="s">
        <v>246</v>
      </c>
      <c r="D11" s="12">
        <v>125</v>
      </c>
      <c r="E11" s="11" t="s">
        <v>191</v>
      </c>
      <c r="F11" s="13">
        <v>0.5</v>
      </c>
      <c r="G11" s="29">
        <f t="shared" si="0"/>
        <v>62.5</v>
      </c>
      <c r="H11" s="42">
        <f t="shared" ref="H11:H23" si="2">G11*$H$8</f>
        <v>3.125</v>
      </c>
      <c r="I11" s="42">
        <f t="shared" si="1"/>
        <v>65.625</v>
      </c>
      <c r="K11" s="9"/>
    </row>
    <row r="12" spans="1:11" ht="16.5" x14ac:dyDescent="0.3">
      <c r="A12" s="43" t="str">
        <f>VLOOKUP(B21,'Places to Shop'!$A$5:$H$18,3,FALSE)</f>
        <v xml:space="preserve">Citrus Heights </v>
      </c>
      <c r="B12" s="9" t="s">
        <v>234</v>
      </c>
      <c r="C12" s="11" t="s">
        <v>193</v>
      </c>
      <c r="D12" s="12">
        <v>125</v>
      </c>
      <c r="E12" s="11" t="s">
        <v>191</v>
      </c>
      <c r="F12" s="13">
        <v>1</v>
      </c>
      <c r="G12" s="29">
        <f t="shared" si="0"/>
        <v>125</v>
      </c>
      <c r="H12" s="42">
        <f t="shared" si="2"/>
        <v>6.25</v>
      </c>
      <c r="I12" s="42">
        <f t="shared" si="1"/>
        <v>131.25</v>
      </c>
      <c r="K12" s="9"/>
    </row>
    <row r="13" spans="1:11" ht="16.5" x14ac:dyDescent="0.3">
      <c r="A13" s="43" t="str">
        <f>'Places to Shop'!C17</f>
        <v xml:space="preserve">Citrus Heights </v>
      </c>
      <c r="B13" s="9" t="s">
        <v>234</v>
      </c>
      <c r="C13" s="11" t="s">
        <v>244</v>
      </c>
      <c r="D13" s="12">
        <v>125</v>
      </c>
      <c r="E13" s="11" t="s">
        <v>191</v>
      </c>
      <c r="F13" s="13">
        <v>1.25</v>
      </c>
      <c r="G13" s="29">
        <f t="shared" si="0"/>
        <v>156.25</v>
      </c>
      <c r="H13" s="42">
        <f t="shared" si="2"/>
        <v>7.8125</v>
      </c>
      <c r="I13" s="42">
        <f t="shared" si="1"/>
        <v>164.0625</v>
      </c>
      <c r="K13" s="9"/>
    </row>
    <row r="14" spans="1:11" ht="16.5" x14ac:dyDescent="0.3">
      <c r="A14" s="43" t="str">
        <f>'Places to Shop'!C17</f>
        <v xml:space="preserve">Citrus Heights </v>
      </c>
      <c r="B14" s="9" t="s">
        <v>234</v>
      </c>
      <c r="C14" s="11" t="s">
        <v>245</v>
      </c>
      <c r="D14" s="12">
        <v>125</v>
      </c>
      <c r="E14" s="11" t="s">
        <v>190</v>
      </c>
      <c r="F14" s="13">
        <v>1</v>
      </c>
      <c r="G14" s="29">
        <f t="shared" si="0"/>
        <v>125</v>
      </c>
      <c r="H14" s="42">
        <f t="shared" si="2"/>
        <v>6.25</v>
      </c>
      <c r="I14" s="42">
        <f t="shared" si="1"/>
        <v>131.25</v>
      </c>
      <c r="K14" s="9"/>
    </row>
    <row r="15" spans="1:11" ht="16.5" x14ac:dyDescent="0.3">
      <c r="A15" s="43" t="str">
        <f>'Places to Shop'!C10</f>
        <v>Folsom</v>
      </c>
      <c r="B15" s="9" t="s">
        <v>255</v>
      </c>
      <c r="C15" s="11" t="s">
        <v>261</v>
      </c>
      <c r="D15" s="12">
        <v>25</v>
      </c>
      <c r="E15" s="11" t="s">
        <v>191</v>
      </c>
      <c r="F15" s="13">
        <v>40</v>
      </c>
      <c r="G15" s="29">
        <f t="shared" si="0"/>
        <v>1000</v>
      </c>
      <c r="H15" s="42">
        <f t="shared" si="2"/>
        <v>50</v>
      </c>
      <c r="I15" s="42">
        <f t="shared" si="1"/>
        <v>1050</v>
      </c>
      <c r="K15" s="9"/>
    </row>
    <row r="16" spans="1:11" ht="33" x14ac:dyDescent="0.3">
      <c r="A16" s="43" t="str">
        <f>'Places to Shop'!C12</f>
        <v>Roseville</v>
      </c>
      <c r="B16" s="9" t="s">
        <v>235</v>
      </c>
      <c r="C16" s="11" t="s">
        <v>330</v>
      </c>
      <c r="D16" s="12">
        <v>75</v>
      </c>
      <c r="E16" s="11" t="s">
        <v>191</v>
      </c>
      <c r="F16" s="13">
        <v>2</v>
      </c>
      <c r="G16" s="29">
        <f t="shared" si="0"/>
        <v>150</v>
      </c>
      <c r="H16" s="42">
        <f t="shared" si="2"/>
        <v>7.5</v>
      </c>
      <c r="I16" s="42">
        <f t="shared" si="1"/>
        <v>157.5</v>
      </c>
      <c r="K16" s="9"/>
    </row>
    <row r="17" spans="1:11" ht="16.5" x14ac:dyDescent="0.3">
      <c r="A17" s="43" t="str">
        <f>'Places to Shop'!C17</f>
        <v xml:space="preserve">Citrus Heights </v>
      </c>
      <c r="B17" s="9" t="s">
        <v>234</v>
      </c>
      <c r="C17" s="11" t="s">
        <v>195</v>
      </c>
      <c r="D17" s="12">
        <v>125</v>
      </c>
      <c r="E17" s="11" t="s">
        <v>191</v>
      </c>
      <c r="F17" s="13">
        <v>1.5</v>
      </c>
      <c r="G17" s="29">
        <f t="shared" si="0"/>
        <v>187.5</v>
      </c>
      <c r="H17" s="42">
        <f t="shared" si="2"/>
        <v>9.375</v>
      </c>
      <c r="I17" s="42">
        <f t="shared" si="1"/>
        <v>196.875</v>
      </c>
      <c r="K17" s="9"/>
    </row>
    <row r="18" spans="1:11" ht="16.5" x14ac:dyDescent="0.3">
      <c r="A18" s="43" t="str">
        <f>'Places to Shop'!C9</f>
        <v>Carmichael</v>
      </c>
      <c r="B18" s="9" t="s">
        <v>254</v>
      </c>
      <c r="C18" s="11" t="s">
        <v>251</v>
      </c>
      <c r="D18" s="12">
        <v>75</v>
      </c>
      <c r="E18" s="11" t="s">
        <v>252</v>
      </c>
      <c r="F18" s="13">
        <v>0.89</v>
      </c>
      <c r="G18" s="29">
        <f t="shared" si="0"/>
        <v>66.75</v>
      </c>
      <c r="H18" s="42">
        <f t="shared" si="2"/>
        <v>3.3375000000000004</v>
      </c>
      <c r="I18" s="42">
        <f t="shared" si="1"/>
        <v>70.087500000000006</v>
      </c>
      <c r="K18" s="9"/>
    </row>
    <row r="19" spans="1:11" ht="16.5" x14ac:dyDescent="0.3">
      <c r="A19" s="43" t="str">
        <f>'Places to Shop'!C15</f>
        <v>Sacramento</v>
      </c>
      <c r="B19" s="9" t="s">
        <v>233</v>
      </c>
      <c r="C19" s="11" t="s">
        <v>243</v>
      </c>
      <c r="D19" s="12">
        <v>1</v>
      </c>
      <c r="E19" s="11" t="s">
        <v>191</v>
      </c>
      <c r="F19" s="13">
        <v>1500</v>
      </c>
      <c r="G19" s="29">
        <f t="shared" si="0"/>
        <v>1500</v>
      </c>
      <c r="H19" s="42">
        <f t="shared" si="2"/>
        <v>75</v>
      </c>
      <c r="I19" s="42">
        <f t="shared" si="1"/>
        <v>1575</v>
      </c>
      <c r="K19" s="9"/>
    </row>
    <row r="20" spans="1:11" ht="16.5" x14ac:dyDescent="0.3">
      <c r="A20" s="43" t="str">
        <f>'Places to Shop'!C17</f>
        <v xml:space="preserve">Citrus Heights </v>
      </c>
      <c r="B20" s="9" t="s">
        <v>234</v>
      </c>
      <c r="C20" s="11" t="s">
        <v>196</v>
      </c>
      <c r="D20" s="12">
        <v>125</v>
      </c>
      <c r="E20" s="11" t="s">
        <v>191</v>
      </c>
      <c r="F20" s="13">
        <v>0.5</v>
      </c>
      <c r="G20" s="29">
        <f t="shared" si="0"/>
        <v>62.5</v>
      </c>
      <c r="H20" s="42">
        <f t="shared" si="2"/>
        <v>3.125</v>
      </c>
      <c r="I20" s="42">
        <f t="shared" si="1"/>
        <v>65.625</v>
      </c>
      <c r="K20" s="9"/>
    </row>
    <row r="21" spans="1:11" ht="16.5" x14ac:dyDescent="0.3">
      <c r="A21" s="43" t="str">
        <f>VLOOKUP(B21,'Places to Shop'!$A$5:$H$18,3,FALSE)</f>
        <v xml:space="preserve">Citrus Heights </v>
      </c>
      <c r="B21" s="9" t="s">
        <v>234</v>
      </c>
      <c r="C21" s="11" t="s">
        <v>192</v>
      </c>
      <c r="D21" s="12">
        <v>125</v>
      </c>
      <c r="E21" s="11" t="s">
        <v>191</v>
      </c>
      <c r="F21" s="13">
        <v>0.75</v>
      </c>
      <c r="G21" s="29">
        <f t="shared" si="0"/>
        <v>93.75</v>
      </c>
      <c r="H21" s="42">
        <f t="shared" si="2"/>
        <v>4.6875</v>
      </c>
      <c r="I21" s="42">
        <f t="shared" si="1"/>
        <v>98.4375</v>
      </c>
      <c r="K21" s="9"/>
    </row>
    <row r="22" spans="1:11" ht="33" x14ac:dyDescent="0.3">
      <c r="A22" s="43" t="str">
        <f>VLOOKUP(B22,'Places to Shop'!$A$5:$H$18,3,FALSE)</f>
        <v>Folsom</v>
      </c>
      <c r="B22" s="9" t="s">
        <v>206</v>
      </c>
      <c r="C22" s="11" t="s">
        <v>198</v>
      </c>
      <c r="D22" s="12">
        <v>12</v>
      </c>
      <c r="E22" s="11" t="s">
        <v>268</v>
      </c>
      <c r="F22" s="13">
        <v>9</v>
      </c>
      <c r="G22" s="29">
        <f t="shared" si="0"/>
        <v>108</v>
      </c>
      <c r="H22" s="42">
        <f t="shared" si="2"/>
        <v>5.4</v>
      </c>
      <c r="I22" s="42">
        <f t="shared" si="1"/>
        <v>113.4</v>
      </c>
      <c r="K22" s="9"/>
    </row>
    <row r="23" spans="1:11" ht="16.5" x14ac:dyDescent="0.3">
      <c r="A23" s="43" t="str">
        <f>VLOOKUP(B23,'Places to Shop'!$A$5:$H$18,3,FALSE)</f>
        <v xml:space="preserve">Citrus Heights </v>
      </c>
      <c r="B23" s="9" t="s">
        <v>234</v>
      </c>
      <c r="C23" s="11" t="s">
        <v>197</v>
      </c>
      <c r="D23" s="12">
        <v>25</v>
      </c>
      <c r="E23" s="11" t="s">
        <v>191</v>
      </c>
      <c r="F23" s="13">
        <v>4</v>
      </c>
      <c r="G23" s="29">
        <f t="shared" si="0"/>
        <v>100</v>
      </c>
      <c r="H23" s="42">
        <f t="shared" si="2"/>
        <v>5</v>
      </c>
      <c r="I23" s="42">
        <f t="shared" si="1"/>
        <v>105</v>
      </c>
      <c r="K23" s="9"/>
    </row>
  </sheetData>
  <sortState xmlns:xlrd2="http://schemas.microsoft.com/office/spreadsheetml/2017/richdata2" ref="C6:K29">
    <sortCondition ref="C6:C29"/>
  </sortState>
  <mergeCells count="4">
    <mergeCell ref="H2:I2"/>
    <mergeCell ref="H3:I3"/>
    <mergeCell ref="H4:I4"/>
    <mergeCell ref="H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A6" sqref="A6"/>
    </sheetView>
  </sheetViews>
  <sheetFormatPr defaultColWidth="8.85546875" defaultRowHeight="13.5" x14ac:dyDescent="0.25"/>
  <cols>
    <col min="1" max="1" width="19.28515625" style="9" bestFit="1" customWidth="1"/>
    <col min="2" max="2" width="21.85546875" style="9" bestFit="1" customWidth="1"/>
    <col min="3" max="3" width="12.140625" style="9" bestFit="1" customWidth="1"/>
    <col min="4" max="4" width="5.28515625" style="9" bestFit="1" customWidth="1"/>
    <col min="5" max="5" width="9.28515625" style="9" customWidth="1"/>
    <col min="6" max="6" width="14.140625" style="9" customWidth="1"/>
    <col min="7" max="7" width="13.5703125" style="9" customWidth="1"/>
    <col min="8" max="8" width="12.28515625" style="9" customWidth="1"/>
    <col min="9" max="16384" width="8.85546875" style="9"/>
  </cols>
  <sheetData>
    <row r="1" spans="1:8" x14ac:dyDescent="0.25">
      <c r="A1" s="9" t="s">
        <v>308</v>
      </c>
    </row>
    <row r="3" spans="1:8" x14ac:dyDescent="0.25">
      <c r="A3" s="9" t="s">
        <v>309</v>
      </c>
      <c r="B3" s="9" t="s">
        <v>310</v>
      </c>
      <c r="C3" s="9" t="s">
        <v>311</v>
      </c>
    </row>
    <row r="4" spans="1:8" ht="16.5" x14ac:dyDescent="0.3">
      <c r="A4" s="14" t="s">
        <v>230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229</v>
      </c>
      <c r="G4" s="14" t="s">
        <v>228</v>
      </c>
      <c r="H4" s="14" t="s">
        <v>227</v>
      </c>
    </row>
    <row r="5" spans="1:8" ht="33" x14ac:dyDescent="0.3">
      <c r="A5" s="15" t="s">
        <v>214</v>
      </c>
      <c r="B5" s="15" t="s">
        <v>258</v>
      </c>
      <c r="C5" s="15" t="s">
        <v>29</v>
      </c>
      <c r="D5" s="15" t="s">
        <v>13</v>
      </c>
      <c r="E5" s="21" t="s">
        <v>208</v>
      </c>
      <c r="F5" s="15" t="s">
        <v>52</v>
      </c>
      <c r="G5" s="15" t="s">
        <v>21</v>
      </c>
      <c r="H5" s="15" t="s">
        <v>213</v>
      </c>
    </row>
    <row r="6" spans="1:8" ht="33" x14ac:dyDescent="0.3">
      <c r="A6" s="15" t="s">
        <v>206</v>
      </c>
      <c r="B6" s="15" t="s">
        <v>257</v>
      </c>
      <c r="C6" s="15" t="s">
        <v>205</v>
      </c>
      <c r="D6" s="15" t="s">
        <v>13</v>
      </c>
      <c r="E6" s="21" t="s">
        <v>204</v>
      </c>
      <c r="F6" s="15" t="s">
        <v>68</v>
      </c>
      <c r="G6" s="15" t="s">
        <v>27</v>
      </c>
      <c r="H6" s="15" t="s">
        <v>203</v>
      </c>
    </row>
    <row r="7" spans="1:8" ht="16.5" x14ac:dyDescent="0.3">
      <c r="A7" s="15" t="s">
        <v>312</v>
      </c>
      <c r="B7" s="15" t="s">
        <v>316</v>
      </c>
      <c r="C7" s="15" t="s">
        <v>205</v>
      </c>
      <c r="D7" s="15" t="s">
        <v>13</v>
      </c>
      <c r="E7" s="21" t="s">
        <v>256</v>
      </c>
      <c r="F7" s="15" t="s">
        <v>321</v>
      </c>
      <c r="G7" s="15" t="s">
        <v>322</v>
      </c>
      <c r="H7" s="15" t="s">
        <v>325</v>
      </c>
    </row>
    <row r="8" spans="1:8" ht="33" x14ac:dyDescent="0.3">
      <c r="A8" s="15" t="s">
        <v>218</v>
      </c>
      <c r="B8" s="15" t="s">
        <v>241</v>
      </c>
      <c r="C8" s="15" t="s">
        <v>217</v>
      </c>
      <c r="D8" s="15" t="s">
        <v>13</v>
      </c>
      <c r="E8" s="21" t="s">
        <v>211</v>
      </c>
      <c r="F8" s="15" t="s">
        <v>47</v>
      </c>
      <c r="G8" s="15" t="s">
        <v>18</v>
      </c>
      <c r="H8" s="15" t="s">
        <v>216</v>
      </c>
    </row>
    <row r="9" spans="1:8" ht="33" x14ac:dyDescent="0.3">
      <c r="A9" s="15" t="s">
        <v>254</v>
      </c>
      <c r="B9" s="15" t="s">
        <v>222</v>
      </c>
      <c r="C9" s="15" t="s">
        <v>221</v>
      </c>
      <c r="D9" s="15" t="s">
        <v>13</v>
      </c>
      <c r="E9" s="21" t="s">
        <v>220</v>
      </c>
      <c r="F9" s="15" t="s">
        <v>43</v>
      </c>
      <c r="G9" s="15" t="s">
        <v>16</v>
      </c>
      <c r="H9" s="15" t="s">
        <v>219</v>
      </c>
    </row>
    <row r="10" spans="1:8" ht="33" x14ac:dyDescent="0.3">
      <c r="A10" s="15" t="s">
        <v>255</v>
      </c>
      <c r="B10" s="15" t="s">
        <v>259</v>
      </c>
      <c r="C10" s="15" t="s">
        <v>205</v>
      </c>
      <c r="D10" s="15" t="s">
        <v>13</v>
      </c>
      <c r="E10" s="21" t="s">
        <v>256</v>
      </c>
      <c r="F10" s="15" t="s">
        <v>19</v>
      </c>
      <c r="G10" s="15" t="s">
        <v>43</v>
      </c>
      <c r="H10" s="15" t="s">
        <v>260</v>
      </c>
    </row>
    <row r="11" spans="1:8" ht="16.5" x14ac:dyDescent="0.3">
      <c r="A11" s="15" t="s">
        <v>317</v>
      </c>
      <c r="B11" s="15" t="s">
        <v>318</v>
      </c>
      <c r="C11" s="15" t="s">
        <v>205</v>
      </c>
      <c r="D11" s="15" t="s">
        <v>13</v>
      </c>
      <c r="E11" s="21" t="s">
        <v>313</v>
      </c>
      <c r="F11" s="15" t="s">
        <v>320</v>
      </c>
      <c r="G11" s="15" t="s">
        <v>323</v>
      </c>
      <c r="H11" s="15" t="s">
        <v>326</v>
      </c>
    </row>
    <row r="12" spans="1:8" ht="16.5" x14ac:dyDescent="0.3">
      <c r="A12" s="15" t="s">
        <v>235</v>
      </c>
      <c r="B12" s="15" t="s">
        <v>238</v>
      </c>
      <c r="C12" s="15" t="s">
        <v>22</v>
      </c>
      <c r="D12" s="15" t="s">
        <v>13</v>
      </c>
      <c r="E12" s="21" t="s">
        <v>208</v>
      </c>
      <c r="F12" s="15" t="s">
        <v>60</v>
      </c>
      <c r="G12" s="15" t="s">
        <v>25</v>
      </c>
      <c r="H12" s="15" t="s">
        <v>209</v>
      </c>
    </row>
    <row r="13" spans="1:8" ht="16.5" x14ac:dyDescent="0.3">
      <c r="A13" s="15" t="s">
        <v>232</v>
      </c>
      <c r="B13" s="15" t="s">
        <v>224</v>
      </c>
      <c r="C13" s="15" t="s">
        <v>205</v>
      </c>
      <c r="D13" s="15" t="s">
        <v>13</v>
      </c>
      <c r="E13" s="21" t="s">
        <v>204</v>
      </c>
      <c r="F13" s="15" t="s">
        <v>39</v>
      </c>
      <c r="G13" s="15" t="s">
        <v>15</v>
      </c>
      <c r="H13" s="15" t="s">
        <v>223</v>
      </c>
    </row>
    <row r="14" spans="1:8" ht="33" x14ac:dyDescent="0.3">
      <c r="A14" s="15" t="s">
        <v>236</v>
      </c>
      <c r="B14" s="15" t="s">
        <v>237</v>
      </c>
      <c r="C14" s="15" t="s">
        <v>22</v>
      </c>
      <c r="D14" s="15" t="s">
        <v>13</v>
      </c>
      <c r="E14" s="21" t="s">
        <v>208</v>
      </c>
      <c r="F14" s="15" t="s">
        <v>64</v>
      </c>
      <c r="G14" s="15" t="s">
        <v>26</v>
      </c>
      <c r="H14" s="15" t="s">
        <v>207</v>
      </c>
    </row>
    <row r="15" spans="1:8" ht="33" x14ac:dyDescent="0.3">
      <c r="A15" s="15" t="s">
        <v>233</v>
      </c>
      <c r="B15" s="15" t="s">
        <v>240</v>
      </c>
      <c r="C15" s="15" t="s">
        <v>29</v>
      </c>
      <c r="D15" s="15" t="s">
        <v>13</v>
      </c>
      <c r="E15" s="21" t="s">
        <v>208</v>
      </c>
      <c r="F15" s="15" t="s">
        <v>51</v>
      </c>
      <c r="G15" s="15" t="s">
        <v>19</v>
      </c>
      <c r="H15" s="15" t="s">
        <v>215</v>
      </c>
    </row>
    <row r="16" spans="1:8" ht="33" x14ac:dyDescent="0.3">
      <c r="A16" s="15" t="s">
        <v>315</v>
      </c>
      <c r="B16" s="15" t="s">
        <v>328</v>
      </c>
      <c r="C16" s="15" t="s">
        <v>29</v>
      </c>
      <c r="D16" s="15" t="s">
        <v>13</v>
      </c>
      <c r="E16" s="21" t="s">
        <v>314</v>
      </c>
      <c r="F16" s="15" t="s">
        <v>319</v>
      </c>
      <c r="G16" s="15" t="s">
        <v>324</v>
      </c>
      <c r="H16" s="15" t="s">
        <v>327</v>
      </c>
    </row>
    <row r="17" spans="1:8" ht="33" x14ac:dyDescent="0.3">
      <c r="A17" s="15" t="s">
        <v>234</v>
      </c>
      <c r="B17" s="15" t="s">
        <v>239</v>
      </c>
      <c r="C17" s="15" t="s">
        <v>212</v>
      </c>
      <c r="D17" s="15" t="s">
        <v>13</v>
      </c>
      <c r="E17" s="21" t="s">
        <v>211</v>
      </c>
      <c r="F17" s="15" t="s">
        <v>56</v>
      </c>
      <c r="G17" s="15" t="s">
        <v>23</v>
      </c>
      <c r="H17" s="15" t="s">
        <v>210</v>
      </c>
    </row>
    <row r="18" spans="1:8" ht="16.5" x14ac:dyDescent="0.3">
      <c r="A18" s="15" t="s">
        <v>231</v>
      </c>
      <c r="B18" s="15" t="s">
        <v>226</v>
      </c>
      <c r="C18" s="15" t="s">
        <v>205</v>
      </c>
      <c r="D18" s="15" t="s">
        <v>13</v>
      </c>
      <c r="E18" s="21" t="s">
        <v>204</v>
      </c>
      <c r="F18" s="15" t="s">
        <v>37</v>
      </c>
      <c r="G18" s="15" t="s">
        <v>10</v>
      </c>
      <c r="H18" s="15" t="s">
        <v>225</v>
      </c>
    </row>
    <row r="19" spans="1:8" x14ac:dyDescent="0.25">
      <c r="G19" s="8"/>
    </row>
    <row r="20" spans="1:8" x14ac:dyDescent="0.25">
      <c r="G20" s="8"/>
    </row>
  </sheetData>
  <sortState xmlns:xlrd2="http://schemas.microsoft.com/office/spreadsheetml/2017/richdata2" ref="A5:H15">
    <sortCondition ref="A5:A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abSelected="1" workbookViewId="0">
      <selection activeCell="B8" sqref="B8"/>
    </sheetView>
  </sheetViews>
  <sheetFormatPr defaultColWidth="8.85546875" defaultRowHeight="14.25" x14ac:dyDescent="0.15"/>
  <cols>
    <col min="1" max="1" width="26.140625" style="2" bestFit="1" customWidth="1"/>
    <col min="2" max="2" width="14.7109375" style="2" bestFit="1" customWidth="1"/>
    <col min="3" max="16384" width="8.85546875" style="2"/>
  </cols>
  <sheetData>
    <row r="1" spans="1:13" ht="22.5" x14ac:dyDescent="0.3">
      <c r="A1" s="3" t="s">
        <v>338</v>
      </c>
    </row>
    <row r="2" spans="1:13" ht="17.25" x14ac:dyDescent="0.3">
      <c r="A2" s="20" t="s">
        <v>337</v>
      </c>
      <c r="B2" s="44">
        <f ca="1">TODAY()</f>
        <v>44032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7.2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7.25" x14ac:dyDescent="0.3">
      <c r="A4" s="20" t="s">
        <v>270</v>
      </c>
      <c r="B4" s="45">
        <f>'Guest List'!A4</f>
        <v>58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7.25" x14ac:dyDescent="0.3">
      <c r="A5" s="20" t="s">
        <v>271</v>
      </c>
      <c r="B5" s="45">
        <f>'Guest List'!A3</f>
        <v>79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7.25" x14ac:dyDescent="0.3">
      <c r="A6" s="20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7.25" x14ac:dyDescent="0.3">
      <c r="A7" s="20" t="s">
        <v>262</v>
      </c>
      <c r="B7" s="25">
        <v>2500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7.25" x14ac:dyDescent="0.3">
      <c r="A8" s="20" t="s">
        <v>269</v>
      </c>
      <c r="B8" s="46" t="str">
        <f>IF('Shopping List'!G5+'Guest List'!F6&gt;Summary!B7,"yes","no")</f>
        <v>yes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7.25" x14ac:dyDescent="0.3">
      <c r="A9" s="20" t="s">
        <v>263</v>
      </c>
      <c r="B9" s="47">
        <f>IF(B8="yes",'Shopping List'!G5+'Guest List'!F6-Summary!B7,0)</f>
        <v>2017.4824999999992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7.25" x14ac:dyDescent="0.3">
      <c r="A10" s="20" t="s">
        <v>264</v>
      </c>
      <c r="B10" s="24">
        <v>7.0000000000000007E-2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7.25" x14ac:dyDescent="0.3">
      <c r="A11" s="20" t="s">
        <v>265</v>
      </c>
      <c r="B11" s="23">
        <v>12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7.25" x14ac:dyDescent="0.3">
      <c r="A12" s="20" t="s">
        <v>331</v>
      </c>
      <c r="B12" s="48">
        <f>PMT(B10/12,12,-B9)</f>
        <v>174.56619603493675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7.25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7.2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7.25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7.25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7.25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7.25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7.25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7.25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7.2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7.25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7.25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7.25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7.2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7.2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7.2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7.2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7.25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9PzTbcJY5C1NXpGFh5g7DEERdRDDh0K0EcMv2JKoy2k=</kers>
  <massa>7/20/2020 4:37:35 PM</massa>
  <hamilton>true</hamilton>
</senna>
</file>

<file path=customXml/itemProps1.xml><?xml version="1.0" encoding="utf-8"?>
<ds:datastoreItem xmlns:ds="http://schemas.openxmlformats.org/officeDocument/2006/customXml" ds:itemID="{EFFBBAA9-35C9-4A2B-B4F8-014C05235A38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Guest List</vt:lpstr>
      <vt:lpstr>Shopping List</vt:lpstr>
      <vt:lpstr>Places to Shop</vt:lpstr>
      <vt:lpstr>Summary</vt:lpstr>
      <vt:lpstr>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</cp:lastModifiedBy>
  <dcterms:created xsi:type="dcterms:W3CDTF">2008-06-23T21:32:38Z</dcterms:created>
  <dcterms:modified xsi:type="dcterms:W3CDTF">2020-07-20T22:21:00Z</dcterms:modified>
</cp:coreProperties>
</file>